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Solomon Islands\1959\"/>
    </mc:Choice>
  </mc:AlternateContent>
  <xr:revisionPtr revIDLastSave="0" documentId="8_{ABEDF96A-32E4-40F9-BEE3-915276EF868B}" xr6:coauthVersionLast="45" xr6:coauthVersionMax="45" xr10:uidLastSave="{00000000-0000-0000-0000-000000000000}"/>
  <bookViews>
    <workbookView xWindow="-108" yWindow="-108" windowWidth="24792" windowHeight="13440" xr2:uid="{69B52939-789E-44CB-94CE-EC60FC0D67E0}"/>
  </bookViews>
  <sheets>
    <sheet name="Sheet1" sheetId="16" r:id="rId1"/>
    <sheet name="SI 1931 and 1959" sheetId="1" r:id="rId2"/>
    <sheet name="Pop 1931 Provinces" sheetId="6" r:id="rId3"/>
    <sheet name="Density 1931" sheetId="7" r:id="rId4"/>
    <sheet name="Council Areas" sheetId="8" r:id="rId5"/>
    <sheet name="1959 Age and Sex" sheetId="2" r:id="rId6"/>
    <sheet name="Polynesians" sheetId="3" r:id="rId7"/>
    <sheet name="Enum Area Pop" sheetId="13" r:id="rId8"/>
    <sheet name="Age Sex Enum" sheetId="14" r:id="rId9"/>
    <sheet name="SMAM" sheetId="4" r:id="rId10"/>
    <sheet name="Ethnicity" sheetId="5" r:id="rId11"/>
    <sheet name="Age 1st birth" sheetId="10" r:id="rId12"/>
    <sheet name="Child alive" sheetId="11" r:id="rId13"/>
    <sheet name="Child born" sheetId="12" r:id="rId14"/>
    <sheet name="Religion Ethn" sheetId="9" r:id="rId15"/>
    <sheet name="Religion Area" sheetId="1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6" l="1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B70" i="15" l="1"/>
  <c r="B69" i="15"/>
  <c r="K68" i="15"/>
  <c r="J68" i="15"/>
  <c r="I68" i="15"/>
  <c r="H68" i="15"/>
  <c r="G68" i="15"/>
  <c r="F68" i="15"/>
  <c r="E68" i="15"/>
  <c r="D68" i="15"/>
  <c r="C68" i="15"/>
  <c r="B68" i="15"/>
  <c r="B67" i="15"/>
  <c r="B64" i="15" s="1"/>
  <c r="B66" i="15"/>
  <c r="K65" i="15"/>
  <c r="K62" i="15" s="1"/>
  <c r="J65" i="15"/>
  <c r="I65" i="15"/>
  <c r="H65" i="15"/>
  <c r="H62" i="15" s="1"/>
  <c r="G65" i="15"/>
  <c r="G62" i="15" s="1"/>
  <c r="F65" i="15"/>
  <c r="F62" i="15" s="1"/>
  <c r="E65" i="15"/>
  <c r="E62" i="15" s="1"/>
  <c r="D65" i="15"/>
  <c r="D62" i="15" s="1"/>
  <c r="C65" i="15"/>
  <c r="C62" i="15" s="1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J62" i="15"/>
  <c r="I62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18" i="2"/>
  <c r="D18" i="2"/>
  <c r="D20" i="2" s="1"/>
  <c r="D21" i="2" s="1"/>
  <c r="D22" i="2" s="1"/>
  <c r="C19" i="2"/>
  <c r="C20" i="2" s="1"/>
  <c r="C21" i="2" s="1"/>
  <c r="C22" i="2" s="1"/>
  <c r="D19" i="2"/>
  <c r="B22" i="2"/>
  <c r="B21" i="2"/>
  <c r="B20" i="2"/>
  <c r="B19" i="2"/>
  <c r="B4" i="2"/>
  <c r="B18" i="2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C69" i="14"/>
  <c r="D69" i="14"/>
  <c r="E69" i="14"/>
  <c r="F69" i="14"/>
  <c r="G69" i="14"/>
  <c r="H69" i="14"/>
  <c r="I69" i="14"/>
  <c r="J69" i="14"/>
  <c r="K69" i="14"/>
  <c r="L69" i="14"/>
  <c r="M69" i="14"/>
  <c r="N69" i="14"/>
  <c r="O69" i="14"/>
  <c r="C70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B69" i="14"/>
  <c r="B70" i="14"/>
  <c r="B68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C74" i="14"/>
  <c r="D74" i="14"/>
  <c r="E74" i="14"/>
  <c r="F74" i="14"/>
  <c r="G74" i="14"/>
  <c r="H74" i="14"/>
  <c r="I74" i="14"/>
  <c r="J74" i="14"/>
  <c r="K74" i="14"/>
  <c r="L74" i="14"/>
  <c r="M74" i="14"/>
  <c r="N74" i="14"/>
  <c r="O74" i="14"/>
  <c r="B74" i="14"/>
  <c r="B76" i="14"/>
  <c r="B75" i="14"/>
  <c r="B73" i="14"/>
  <c r="B72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9" i="14"/>
  <c r="B61" i="14"/>
  <c r="B63" i="14"/>
  <c r="B4" i="14"/>
  <c r="D11" i="13"/>
  <c r="D14" i="13"/>
  <c r="D15" i="13"/>
  <c r="D23" i="13"/>
  <c r="D24" i="13"/>
  <c r="D26" i="13"/>
  <c r="D27" i="13"/>
  <c r="C4" i="13"/>
  <c r="D4" i="13" s="1"/>
  <c r="C5" i="13"/>
  <c r="D5" i="13" s="1"/>
  <c r="C6" i="13"/>
  <c r="D6" i="13" s="1"/>
  <c r="C7" i="13"/>
  <c r="D7" i="13" s="1"/>
  <c r="C8" i="13"/>
  <c r="D8" i="13" s="1"/>
  <c r="C9" i="13"/>
  <c r="D9" i="13" s="1"/>
  <c r="C10" i="13"/>
  <c r="D10" i="13" s="1"/>
  <c r="C11" i="13"/>
  <c r="C13" i="13"/>
  <c r="D13" i="13" s="1"/>
  <c r="C14" i="13"/>
  <c r="C15" i="13"/>
  <c r="C16" i="13"/>
  <c r="D16" i="13" s="1"/>
  <c r="C17" i="13"/>
  <c r="D17" i="13" s="1"/>
  <c r="C18" i="13"/>
  <c r="D18" i="13" s="1"/>
  <c r="C19" i="13"/>
  <c r="D19" i="13" s="1"/>
  <c r="C20" i="13"/>
  <c r="D20" i="13" s="1"/>
  <c r="C21" i="13"/>
  <c r="D21" i="13" s="1"/>
  <c r="C22" i="13"/>
  <c r="D22" i="13" s="1"/>
  <c r="C23" i="13"/>
  <c r="C24" i="13"/>
  <c r="C26" i="13"/>
  <c r="C27" i="13"/>
  <c r="C28" i="13"/>
  <c r="D28" i="13" s="1"/>
  <c r="C29" i="13"/>
  <c r="D29" i="13" s="1"/>
  <c r="C31" i="13"/>
  <c r="D31" i="13" s="1"/>
  <c r="C32" i="13"/>
  <c r="D32" i="13" s="1"/>
  <c r="C33" i="13"/>
  <c r="D33" i="13" s="1"/>
  <c r="E30" i="13"/>
  <c r="C30" i="13" s="1"/>
  <c r="D30" i="13" s="1"/>
  <c r="F30" i="13"/>
  <c r="B30" i="13"/>
  <c r="E25" i="13"/>
  <c r="C25" i="13" s="1"/>
  <c r="D25" i="13" s="1"/>
  <c r="F25" i="13"/>
  <c r="B25" i="13"/>
  <c r="E12" i="13"/>
  <c r="C12" i="13" s="1"/>
  <c r="D12" i="13" s="1"/>
  <c r="F12" i="13"/>
  <c r="B12" i="13"/>
  <c r="E4" i="13"/>
  <c r="E3" i="13" s="1"/>
  <c r="F4" i="13"/>
  <c r="F3" i="13" s="1"/>
  <c r="B4" i="13"/>
  <c r="B3" i="13" s="1"/>
  <c r="U41" i="11"/>
  <c r="V41" i="11" s="1"/>
  <c r="U40" i="11"/>
  <c r="V40" i="11" s="1"/>
  <c r="V39" i="11"/>
  <c r="U39" i="11"/>
  <c r="U38" i="11"/>
  <c r="V38" i="11" s="1"/>
  <c r="U37" i="11"/>
  <c r="V37" i="11" s="1"/>
  <c r="U36" i="11"/>
  <c r="V36" i="11" s="1"/>
  <c r="U35" i="11"/>
  <c r="V35" i="11" s="1"/>
  <c r="U34" i="11"/>
  <c r="V34" i="11" s="1"/>
  <c r="V33" i="11"/>
  <c r="U33" i="11"/>
  <c r="U32" i="11"/>
  <c r="V32" i="11" s="1"/>
  <c r="U31" i="11"/>
  <c r="V31" i="11" s="1"/>
  <c r="U27" i="11"/>
  <c r="V27" i="11" s="1"/>
  <c r="U26" i="11"/>
  <c r="V26" i="11" s="1"/>
  <c r="U25" i="11"/>
  <c r="V25" i="11" s="1"/>
  <c r="V24" i="11"/>
  <c r="U24" i="11"/>
  <c r="U23" i="11"/>
  <c r="V23" i="11" s="1"/>
  <c r="U22" i="11"/>
  <c r="V22" i="11" s="1"/>
  <c r="U21" i="11"/>
  <c r="V21" i="11" s="1"/>
  <c r="U20" i="11"/>
  <c r="V20" i="11" s="1"/>
  <c r="U19" i="11"/>
  <c r="V19" i="11" s="1"/>
  <c r="V18" i="11"/>
  <c r="U18" i="11"/>
  <c r="U17" i="11"/>
  <c r="V17" i="11" s="1"/>
  <c r="U13" i="11"/>
  <c r="V13" i="11" s="1"/>
  <c r="U12" i="11"/>
  <c r="V12" i="11" s="1"/>
  <c r="U11" i="11"/>
  <c r="V11" i="11" s="1"/>
  <c r="U10" i="11"/>
  <c r="V10" i="11" s="1"/>
  <c r="V9" i="11"/>
  <c r="U9" i="11"/>
  <c r="U8" i="11"/>
  <c r="V8" i="11" s="1"/>
  <c r="U7" i="11"/>
  <c r="V7" i="11" s="1"/>
  <c r="U6" i="11"/>
  <c r="V6" i="11" s="1"/>
  <c r="U5" i="11"/>
  <c r="V5" i="11" s="1"/>
  <c r="U4" i="11"/>
  <c r="V4" i="11" s="1"/>
  <c r="V3" i="11"/>
  <c r="U3" i="11"/>
  <c r="U41" i="12"/>
  <c r="V41" i="12" s="1"/>
  <c r="U40" i="12"/>
  <c r="V40" i="12" s="1"/>
  <c r="V39" i="12"/>
  <c r="U39" i="12"/>
  <c r="U38" i="12"/>
  <c r="V38" i="12" s="1"/>
  <c r="U37" i="12"/>
  <c r="V37" i="12" s="1"/>
  <c r="U36" i="12"/>
  <c r="V36" i="12" s="1"/>
  <c r="U35" i="12"/>
  <c r="V35" i="12" s="1"/>
  <c r="U34" i="12"/>
  <c r="V34" i="12" s="1"/>
  <c r="V33" i="12"/>
  <c r="U33" i="12"/>
  <c r="U32" i="12"/>
  <c r="V32" i="12" s="1"/>
  <c r="U31" i="12"/>
  <c r="V31" i="12" s="1"/>
  <c r="U27" i="12"/>
  <c r="V27" i="12" s="1"/>
  <c r="U26" i="12"/>
  <c r="V26" i="12" s="1"/>
  <c r="V25" i="12"/>
  <c r="U25" i="12"/>
  <c r="U24" i="12"/>
  <c r="V24" i="12" s="1"/>
  <c r="U23" i="12"/>
  <c r="V23" i="12" s="1"/>
  <c r="U22" i="12"/>
  <c r="V22" i="12" s="1"/>
  <c r="U21" i="12"/>
  <c r="V21" i="12" s="1"/>
  <c r="U20" i="12"/>
  <c r="V20" i="12" s="1"/>
  <c r="V19" i="12"/>
  <c r="U19" i="12"/>
  <c r="U18" i="12"/>
  <c r="V18" i="12" s="1"/>
  <c r="U17" i="12"/>
  <c r="V17" i="12" s="1"/>
  <c r="U3" i="12"/>
  <c r="V3" i="12" s="1"/>
  <c r="U5" i="12"/>
  <c r="V5" i="12" s="1"/>
  <c r="U6" i="12"/>
  <c r="V6" i="12" s="1"/>
  <c r="U7" i="12"/>
  <c r="V7" i="12" s="1"/>
  <c r="U8" i="12"/>
  <c r="V8" i="12" s="1"/>
  <c r="U9" i="12"/>
  <c r="V9" i="12" s="1"/>
  <c r="U10" i="12"/>
  <c r="V10" i="12"/>
  <c r="U11" i="12"/>
  <c r="V11" i="12" s="1"/>
  <c r="U12" i="12"/>
  <c r="V12" i="12" s="1"/>
  <c r="U13" i="12"/>
  <c r="V13" i="12" s="1"/>
  <c r="V4" i="12"/>
  <c r="U4" i="12"/>
  <c r="B42" i="12"/>
  <c r="B41" i="12"/>
  <c r="B40" i="12"/>
  <c r="B39" i="12"/>
  <c r="B38" i="12"/>
  <c r="B37" i="12"/>
  <c r="B36" i="12"/>
  <c r="B35" i="12"/>
  <c r="B34" i="12"/>
  <c r="B33" i="12"/>
  <c r="B32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28" i="12"/>
  <c r="B14" i="12" s="1"/>
  <c r="B27" i="12"/>
  <c r="B26" i="12"/>
  <c r="B25" i="12"/>
  <c r="B24" i="12"/>
  <c r="B23" i="12"/>
  <c r="B22" i="12"/>
  <c r="B21" i="12"/>
  <c r="B20" i="12"/>
  <c r="B6" i="12" s="1"/>
  <c r="B19" i="12"/>
  <c r="B18" i="12"/>
  <c r="S17" i="12"/>
  <c r="R17" i="12"/>
  <c r="Q17" i="12"/>
  <c r="P17" i="12"/>
  <c r="P3" i="12" s="1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2" i="11"/>
  <c r="B41" i="11"/>
  <c r="B40" i="11"/>
  <c r="B39" i="11"/>
  <c r="B11" i="11" s="1"/>
  <c r="B38" i="11"/>
  <c r="B37" i="11"/>
  <c r="B36" i="11"/>
  <c r="B35" i="11"/>
  <c r="B34" i="11"/>
  <c r="B33" i="11"/>
  <c r="B5" i="11" s="1"/>
  <c r="B32" i="11"/>
  <c r="B19" i="11"/>
  <c r="B20" i="11"/>
  <c r="B6" i="11" s="1"/>
  <c r="B21" i="11"/>
  <c r="B22" i="11"/>
  <c r="B23" i="11"/>
  <c r="B24" i="11"/>
  <c r="B25" i="11"/>
  <c r="B26" i="11"/>
  <c r="B12" i="11" s="1"/>
  <c r="B27" i="11"/>
  <c r="B28" i="11"/>
  <c r="B18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S17" i="11"/>
  <c r="R17" i="11"/>
  <c r="R3" i="11" s="1"/>
  <c r="Q17" i="11"/>
  <c r="Q3" i="11" s="1"/>
  <c r="P17" i="11"/>
  <c r="O17" i="11"/>
  <c r="O3" i="11" s="1"/>
  <c r="N17" i="11"/>
  <c r="M17" i="11"/>
  <c r="L17" i="11"/>
  <c r="K17" i="11"/>
  <c r="J17" i="11"/>
  <c r="I17" i="11"/>
  <c r="H17" i="11"/>
  <c r="G17" i="11"/>
  <c r="F17" i="11"/>
  <c r="E17" i="11"/>
  <c r="D17" i="11"/>
  <c r="C17" i="11"/>
  <c r="O31" i="10"/>
  <c r="O17" i="10"/>
  <c r="O14" i="10"/>
  <c r="O13" i="10"/>
  <c r="O12" i="10"/>
  <c r="O11" i="10"/>
  <c r="O10" i="10"/>
  <c r="O9" i="10"/>
  <c r="O8" i="10"/>
  <c r="O7" i="10"/>
  <c r="O6" i="10"/>
  <c r="O5" i="10"/>
  <c r="O4" i="10"/>
  <c r="C4" i="10"/>
  <c r="D4" i="10"/>
  <c r="E4" i="10"/>
  <c r="F4" i="10"/>
  <c r="G4" i="10"/>
  <c r="H4" i="10"/>
  <c r="I4" i="10"/>
  <c r="J4" i="10"/>
  <c r="K4" i="10"/>
  <c r="L4" i="10"/>
  <c r="C5" i="10"/>
  <c r="D5" i="10"/>
  <c r="E5" i="10"/>
  <c r="F5" i="10"/>
  <c r="G5" i="10"/>
  <c r="H5" i="10"/>
  <c r="I5" i="10"/>
  <c r="J5" i="10"/>
  <c r="K5" i="10"/>
  <c r="L5" i="10"/>
  <c r="C6" i="10"/>
  <c r="D6" i="10"/>
  <c r="E6" i="10"/>
  <c r="F6" i="10"/>
  <c r="G6" i="10"/>
  <c r="H6" i="10"/>
  <c r="I6" i="10"/>
  <c r="J6" i="10"/>
  <c r="K6" i="10"/>
  <c r="L6" i="10"/>
  <c r="C7" i="10"/>
  <c r="D7" i="10"/>
  <c r="E7" i="10"/>
  <c r="F7" i="10"/>
  <c r="G7" i="10"/>
  <c r="H7" i="10"/>
  <c r="I7" i="10"/>
  <c r="J7" i="10"/>
  <c r="K7" i="10"/>
  <c r="L7" i="10"/>
  <c r="C8" i="10"/>
  <c r="D8" i="10"/>
  <c r="E8" i="10"/>
  <c r="F8" i="10"/>
  <c r="G8" i="10"/>
  <c r="H8" i="10"/>
  <c r="I8" i="10"/>
  <c r="J8" i="10"/>
  <c r="K8" i="10"/>
  <c r="L8" i="10"/>
  <c r="C9" i="10"/>
  <c r="D9" i="10"/>
  <c r="E9" i="10"/>
  <c r="F9" i="10"/>
  <c r="G9" i="10"/>
  <c r="H9" i="10"/>
  <c r="I9" i="10"/>
  <c r="J9" i="10"/>
  <c r="K9" i="10"/>
  <c r="L9" i="10"/>
  <c r="C10" i="10"/>
  <c r="D10" i="10"/>
  <c r="E10" i="10"/>
  <c r="F10" i="10"/>
  <c r="G10" i="10"/>
  <c r="H10" i="10"/>
  <c r="I10" i="10"/>
  <c r="J10" i="10"/>
  <c r="K10" i="10"/>
  <c r="L10" i="10"/>
  <c r="C11" i="10"/>
  <c r="D11" i="10"/>
  <c r="E11" i="10"/>
  <c r="F11" i="10"/>
  <c r="G11" i="10"/>
  <c r="H11" i="10"/>
  <c r="I11" i="10"/>
  <c r="J11" i="10"/>
  <c r="K11" i="10"/>
  <c r="L11" i="10"/>
  <c r="C12" i="10"/>
  <c r="D12" i="10"/>
  <c r="E12" i="10"/>
  <c r="F12" i="10"/>
  <c r="G12" i="10"/>
  <c r="H12" i="10"/>
  <c r="I12" i="10"/>
  <c r="J12" i="10"/>
  <c r="K12" i="10"/>
  <c r="L12" i="10"/>
  <c r="C13" i="10"/>
  <c r="D13" i="10"/>
  <c r="E13" i="10"/>
  <c r="F13" i="10"/>
  <c r="G13" i="10"/>
  <c r="H13" i="10"/>
  <c r="I13" i="10"/>
  <c r="J13" i="10"/>
  <c r="K13" i="10"/>
  <c r="L13" i="10"/>
  <c r="C14" i="10"/>
  <c r="D14" i="10"/>
  <c r="E14" i="10"/>
  <c r="F14" i="10"/>
  <c r="G14" i="10"/>
  <c r="H14" i="10"/>
  <c r="I14" i="10"/>
  <c r="J14" i="10"/>
  <c r="K14" i="10"/>
  <c r="L14" i="10"/>
  <c r="L31" i="10"/>
  <c r="K31" i="10"/>
  <c r="J31" i="10"/>
  <c r="I31" i="10"/>
  <c r="H31" i="10"/>
  <c r="G31" i="10"/>
  <c r="F31" i="10"/>
  <c r="E31" i="10"/>
  <c r="D31" i="10"/>
  <c r="C31" i="10"/>
  <c r="B42" i="10"/>
  <c r="B41" i="10"/>
  <c r="B40" i="10"/>
  <c r="B39" i="10"/>
  <c r="B38" i="10"/>
  <c r="B37" i="10"/>
  <c r="B36" i="10"/>
  <c r="B35" i="10"/>
  <c r="B34" i="10"/>
  <c r="B33" i="10"/>
  <c r="B32" i="10"/>
  <c r="B18" i="10"/>
  <c r="B19" i="10"/>
  <c r="B5" i="10" s="1"/>
  <c r="B20" i="10"/>
  <c r="B21" i="10"/>
  <c r="B7" i="10" s="1"/>
  <c r="B22" i="10"/>
  <c r="B23" i="10"/>
  <c r="B24" i="10"/>
  <c r="B25" i="10"/>
  <c r="B26" i="10"/>
  <c r="B27" i="10"/>
  <c r="B28" i="10"/>
  <c r="D17" i="10"/>
  <c r="D3" i="10" s="1"/>
  <c r="E17" i="10"/>
  <c r="E3" i="10" s="1"/>
  <c r="F17" i="10"/>
  <c r="F3" i="10" s="1"/>
  <c r="G17" i="10"/>
  <c r="H17" i="10"/>
  <c r="I17" i="10"/>
  <c r="J17" i="10"/>
  <c r="J3" i="10" s="1"/>
  <c r="K17" i="10"/>
  <c r="L17" i="10"/>
  <c r="C17" i="10"/>
  <c r="L13" i="9"/>
  <c r="L12" i="9"/>
  <c r="B12" i="9" s="1"/>
  <c r="L11" i="9"/>
  <c r="B11" i="9" s="1"/>
  <c r="L10" i="9"/>
  <c r="L9" i="9"/>
  <c r="L8" i="9"/>
  <c r="L7" i="9"/>
  <c r="L6" i="9"/>
  <c r="L5" i="9"/>
  <c r="P4" i="9"/>
  <c r="O4" i="9"/>
  <c r="N4" i="9"/>
  <c r="M4" i="9"/>
  <c r="I4" i="9"/>
  <c r="J4" i="9"/>
  <c r="K4" i="9"/>
  <c r="H4" i="9"/>
  <c r="G5" i="9"/>
  <c r="G6" i="9"/>
  <c r="G7" i="9"/>
  <c r="G8" i="9"/>
  <c r="G9" i="9"/>
  <c r="G10" i="9"/>
  <c r="G11" i="9"/>
  <c r="G12" i="9"/>
  <c r="G13" i="9"/>
  <c r="C5" i="9"/>
  <c r="D5" i="9"/>
  <c r="E5" i="9"/>
  <c r="F5" i="9"/>
  <c r="C6" i="9"/>
  <c r="D6" i="9"/>
  <c r="E6" i="9"/>
  <c r="F6" i="9"/>
  <c r="C7" i="9"/>
  <c r="D7" i="9"/>
  <c r="E7" i="9"/>
  <c r="F7" i="9"/>
  <c r="C8" i="9"/>
  <c r="D8" i="9"/>
  <c r="E8" i="9"/>
  <c r="F8" i="9"/>
  <c r="C9" i="9"/>
  <c r="D9" i="9"/>
  <c r="E9" i="9"/>
  <c r="F9" i="9"/>
  <c r="C10" i="9"/>
  <c r="D10" i="9"/>
  <c r="E10" i="9"/>
  <c r="F10" i="9"/>
  <c r="C11" i="9"/>
  <c r="D11" i="9"/>
  <c r="E11" i="9"/>
  <c r="F11" i="9"/>
  <c r="C12" i="9"/>
  <c r="D12" i="9"/>
  <c r="E12" i="9"/>
  <c r="F12" i="9"/>
  <c r="C13" i="9"/>
  <c r="D13" i="9"/>
  <c r="E13" i="9"/>
  <c r="F13" i="9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D6" i="8"/>
  <c r="C6" i="8"/>
  <c r="D5" i="7"/>
  <c r="D6" i="7"/>
  <c r="D7" i="7"/>
  <c r="D9" i="7"/>
  <c r="D10" i="7"/>
  <c r="D12" i="7"/>
  <c r="D13" i="7"/>
  <c r="D15" i="7"/>
  <c r="D3" i="7"/>
  <c r="D4" i="7"/>
  <c r="E4" i="6"/>
  <c r="E5" i="6"/>
  <c r="E6" i="6"/>
  <c r="E7" i="6"/>
  <c r="E8" i="6"/>
  <c r="E9" i="6"/>
  <c r="E10" i="6"/>
  <c r="E11" i="6"/>
  <c r="E12" i="6"/>
  <c r="E13" i="6"/>
  <c r="E14" i="6"/>
  <c r="E15" i="6"/>
  <c r="D5" i="6"/>
  <c r="D6" i="6"/>
  <c r="D7" i="6"/>
  <c r="D8" i="6"/>
  <c r="D9" i="6"/>
  <c r="D10" i="6"/>
  <c r="D11" i="6"/>
  <c r="D12" i="6"/>
  <c r="D13" i="6"/>
  <c r="D14" i="6"/>
  <c r="D15" i="6"/>
  <c r="D4" i="6"/>
  <c r="C4" i="6"/>
  <c r="B4" i="6"/>
  <c r="K24" i="5"/>
  <c r="K22" i="5"/>
  <c r="K23" i="5" s="1"/>
  <c r="C21" i="5"/>
  <c r="C23" i="5" s="1"/>
  <c r="C24" i="5" s="1"/>
  <c r="C25" i="5" s="1"/>
  <c r="D21" i="5"/>
  <c r="D23" i="5" s="1"/>
  <c r="D24" i="5" s="1"/>
  <c r="D25" i="5" s="1"/>
  <c r="E21" i="5"/>
  <c r="E23" i="5" s="1"/>
  <c r="E24" i="5" s="1"/>
  <c r="E25" i="5" s="1"/>
  <c r="F21" i="5"/>
  <c r="F23" i="5" s="1"/>
  <c r="F24" i="5" s="1"/>
  <c r="F25" i="5" s="1"/>
  <c r="G21" i="5"/>
  <c r="G23" i="5" s="1"/>
  <c r="G24" i="5" s="1"/>
  <c r="G25" i="5" s="1"/>
  <c r="H21" i="5"/>
  <c r="I21" i="5"/>
  <c r="J21" i="5"/>
  <c r="J23" i="5" s="1"/>
  <c r="J24" i="5" s="1"/>
  <c r="J25" i="5" s="1"/>
  <c r="K21" i="5"/>
  <c r="L21" i="5"/>
  <c r="M21" i="5"/>
  <c r="N21" i="5"/>
  <c r="O21" i="5"/>
  <c r="O23" i="5" s="1"/>
  <c r="O24" i="5" s="1"/>
  <c r="O25" i="5" s="1"/>
  <c r="P21" i="5"/>
  <c r="P23" i="5" s="1"/>
  <c r="P24" i="5" s="1"/>
  <c r="P25" i="5" s="1"/>
  <c r="Q21" i="5"/>
  <c r="Q23" i="5" s="1"/>
  <c r="Q24" i="5" s="1"/>
  <c r="Q25" i="5" s="1"/>
  <c r="R21" i="5"/>
  <c r="R23" i="5" s="1"/>
  <c r="R24" i="5" s="1"/>
  <c r="R25" i="5" s="1"/>
  <c r="S21" i="5"/>
  <c r="S23" i="5" s="1"/>
  <c r="S24" i="5" s="1"/>
  <c r="S25" i="5" s="1"/>
  <c r="T21" i="5"/>
  <c r="U21" i="5"/>
  <c r="V21" i="5"/>
  <c r="V23" i="5" s="1"/>
  <c r="V24" i="5" s="1"/>
  <c r="V25" i="5" s="1"/>
  <c r="W21" i="5"/>
  <c r="X21" i="5"/>
  <c r="Y21" i="5"/>
  <c r="C22" i="5"/>
  <c r="D22" i="5"/>
  <c r="E22" i="5"/>
  <c r="F22" i="5"/>
  <c r="G22" i="5"/>
  <c r="H22" i="5"/>
  <c r="H23" i="5" s="1"/>
  <c r="H24" i="5" s="1"/>
  <c r="H25" i="5" s="1"/>
  <c r="I22" i="5"/>
  <c r="J22" i="5"/>
  <c r="L22" i="5"/>
  <c r="M22" i="5"/>
  <c r="M23" i="5" s="1"/>
  <c r="M24" i="5" s="1"/>
  <c r="M25" i="5" s="1"/>
  <c r="N22" i="5"/>
  <c r="O22" i="5"/>
  <c r="P22" i="5"/>
  <c r="Q22" i="5"/>
  <c r="R22" i="5"/>
  <c r="S22" i="5"/>
  <c r="T22" i="5"/>
  <c r="T23" i="5" s="1"/>
  <c r="T24" i="5" s="1"/>
  <c r="T25" i="5" s="1"/>
  <c r="U22" i="5"/>
  <c r="V22" i="5"/>
  <c r="W22" i="5"/>
  <c r="W23" i="5" s="1"/>
  <c r="W24" i="5" s="1"/>
  <c r="W25" i="5" s="1"/>
  <c r="X22" i="5"/>
  <c r="Y22" i="5"/>
  <c r="Y23" i="5" s="1"/>
  <c r="Y24" i="5" s="1"/>
  <c r="Y25" i="5" s="1"/>
  <c r="I23" i="5"/>
  <c r="I24" i="5" s="1"/>
  <c r="I25" i="5" s="1"/>
  <c r="L23" i="5"/>
  <c r="L24" i="5" s="1"/>
  <c r="L25" i="5" s="1"/>
  <c r="N23" i="5"/>
  <c r="N24" i="5" s="1"/>
  <c r="N25" i="5" s="1"/>
  <c r="U23" i="5"/>
  <c r="U24" i="5" s="1"/>
  <c r="U25" i="5" s="1"/>
  <c r="X23" i="5"/>
  <c r="X24" i="5" s="1"/>
  <c r="X25" i="5" s="1"/>
  <c r="B25" i="5"/>
  <c r="B24" i="5"/>
  <c r="B23" i="5"/>
  <c r="B22" i="5"/>
  <c r="B21" i="5"/>
  <c r="J52" i="4"/>
  <c r="I52" i="4"/>
  <c r="H52" i="4"/>
  <c r="J51" i="4"/>
  <c r="M47" i="4" s="1"/>
  <c r="I51" i="4"/>
  <c r="L47" i="4" s="1"/>
  <c r="H51" i="4"/>
  <c r="K47" i="4" s="1"/>
  <c r="J50" i="4"/>
  <c r="I50" i="4"/>
  <c r="H50" i="4"/>
  <c r="J49" i="4"/>
  <c r="I49" i="4"/>
  <c r="H49" i="4"/>
  <c r="J48" i="4"/>
  <c r="J53" i="4" s="1"/>
  <c r="M45" i="4" s="1"/>
  <c r="I48" i="4"/>
  <c r="I53" i="4" s="1"/>
  <c r="L45" i="4" s="1"/>
  <c r="H48" i="4"/>
  <c r="J47" i="4"/>
  <c r="I47" i="4"/>
  <c r="H47" i="4"/>
  <c r="J46" i="4"/>
  <c r="I46" i="4"/>
  <c r="H46" i="4"/>
  <c r="J45" i="4"/>
  <c r="I45" i="4"/>
  <c r="H45" i="4"/>
  <c r="H53" i="4" s="1"/>
  <c r="K45" i="4" s="1"/>
  <c r="I35" i="4"/>
  <c r="L27" i="4" s="1"/>
  <c r="H35" i="4"/>
  <c r="K27" i="4" s="1"/>
  <c r="J34" i="4"/>
  <c r="I34" i="4"/>
  <c r="H34" i="4"/>
  <c r="J33" i="4"/>
  <c r="I33" i="4"/>
  <c r="L29" i="4" s="1"/>
  <c r="H33" i="4"/>
  <c r="K29" i="4" s="1"/>
  <c r="J32" i="4"/>
  <c r="I32" i="4"/>
  <c r="H32" i="4"/>
  <c r="J31" i="4"/>
  <c r="I31" i="4"/>
  <c r="H31" i="4"/>
  <c r="J30" i="4"/>
  <c r="I30" i="4"/>
  <c r="H30" i="4"/>
  <c r="M29" i="4"/>
  <c r="M34" i="4" s="1"/>
  <c r="J29" i="4"/>
  <c r="I29" i="4"/>
  <c r="H29" i="4"/>
  <c r="J28" i="4"/>
  <c r="I28" i="4"/>
  <c r="H28" i="4"/>
  <c r="J27" i="4"/>
  <c r="J35" i="4" s="1"/>
  <c r="M27" i="4" s="1"/>
  <c r="I27" i="4"/>
  <c r="H27" i="4"/>
  <c r="J16" i="4"/>
  <c r="I16" i="4"/>
  <c r="H16" i="4"/>
  <c r="J15" i="4"/>
  <c r="M11" i="4" s="1"/>
  <c r="I15" i="4"/>
  <c r="L11" i="4" s="1"/>
  <c r="H15" i="4"/>
  <c r="K11" i="4" s="1"/>
  <c r="J14" i="4"/>
  <c r="I14" i="4"/>
  <c r="H14" i="4"/>
  <c r="J13" i="4"/>
  <c r="I13" i="4"/>
  <c r="H13" i="4"/>
  <c r="J12" i="4"/>
  <c r="J17" i="4" s="1"/>
  <c r="M9" i="4" s="1"/>
  <c r="I12" i="4"/>
  <c r="I17" i="4" s="1"/>
  <c r="L9" i="4" s="1"/>
  <c r="H12" i="4"/>
  <c r="J11" i="4"/>
  <c r="I11" i="4"/>
  <c r="H11" i="4"/>
  <c r="J10" i="4"/>
  <c r="I10" i="4"/>
  <c r="H10" i="4"/>
  <c r="J9" i="4"/>
  <c r="I9" i="4"/>
  <c r="H9" i="4"/>
  <c r="H17" i="4" s="1"/>
  <c r="K9" i="4" s="1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F4" i="3"/>
  <c r="G4" i="3"/>
  <c r="H4" i="3"/>
  <c r="I4" i="3"/>
  <c r="J4" i="3"/>
  <c r="K4" i="3"/>
  <c r="L4" i="3"/>
  <c r="M4" i="3"/>
  <c r="N4" i="3"/>
  <c r="O4" i="3"/>
  <c r="P4" i="3"/>
  <c r="Q4" i="3"/>
  <c r="R4" i="3"/>
  <c r="E4" i="3"/>
  <c r="B5" i="2"/>
  <c r="B6" i="2"/>
  <c r="B7" i="2"/>
  <c r="B8" i="2"/>
  <c r="B9" i="2"/>
  <c r="B10" i="2"/>
  <c r="B11" i="2"/>
  <c r="B12" i="2"/>
  <c r="B13" i="2"/>
  <c r="B14" i="2"/>
  <c r="D3" i="2"/>
  <c r="C3" i="2"/>
  <c r="D5" i="1"/>
  <c r="E5" i="1" s="1"/>
  <c r="D6" i="1"/>
  <c r="E6" i="1"/>
  <c r="D7" i="1"/>
  <c r="E7" i="1" s="1"/>
  <c r="D8" i="1"/>
  <c r="E8" i="1" s="1"/>
  <c r="D9" i="1"/>
  <c r="E9" i="1"/>
  <c r="E4" i="1"/>
  <c r="D4" i="1"/>
  <c r="C4" i="1"/>
  <c r="B4" i="1"/>
  <c r="B65" i="15" l="1"/>
  <c r="B62" i="15" s="1"/>
  <c r="B63" i="15"/>
  <c r="C3" i="13"/>
  <c r="D3" i="13" s="1"/>
  <c r="S3" i="12"/>
  <c r="N3" i="12"/>
  <c r="M3" i="12"/>
  <c r="L3" i="12"/>
  <c r="J3" i="12"/>
  <c r="I3" i="12"/>
  <c r="H3" i="12"/>
  <c r="G3" i="12"/>
  <c r="B12" i="12"/>
  <c r="B31" i="12"/>
  <c r="D3" i="12"/>
  <c r="B4" i="12"/>
  <c r="B10" i="12"/>
  <c r="B9" i="12"/>
  <c r="B8" i="12"/>
  <c r="B5" i="12"/>
  <c r="R3" i="12"/>
  <c r="Q3" i="12"/>
  <c r="O3" i="12"/>
  <c r="K3" i="12"/>
  <c r="B7" i="12"/>
  <c r="F3" i="12"/>
  <c r="E3" i="12"/>
  <c r="B11" i="12"/>
  <c r="B13" i="12"/>
  <c r="B17" i="12"/>
  <c r="C3" i="12"/>
  <c r="B4" i="11"/>
  <c r="B8" i="11"/>
  <c r="M3" i="11"/>
  <c r="B9" i="11"/>
  <c r="N3" i="11"/>
  <c r="B10" i="11"/>
  <c r="S3" i="11"/>
  <c r="P3" i="11"/>
  <c r="L3" i="11"/>
  <c r="K3" i="11"/>
  <c r="J3" i="11"/>
  <c r="I3" i="11"/>
  <c r="H3" i="11"/>
  <c r="G3" i="11"/>
  <c r="F3" i="11"/>
  <c r="E3" i="11"/>
  <c r="B31" i="11"/>
  <c r="D3" i="11"/>
  <c r="B14" i="11"/>
  <c r="B13" i="11"/>
  <c r="B7" i="11"/>
  <c r="B17" i="11"/>
  <c r="C3" i="11"/>
  <c r="H3" i="10"/>
  <c r="B8" i="10"/>
  <c r="O3" i="10"/>
  <c r="B13" i="10"/>
  <c r="B12" i="10"/>
  <c r="B10" i="10"/>
  <c r="I3" i="10"/>
  <c r="B14" i="10"/>
  <c r="C3" i="10"/>
  <c r="L3" i="10"/>
  <c r="B11" i="10"/>
  <c r="K3" i="10"/>
  <c r="B9" i="10"/>
  <c r="G3" i="10"/>
  <c r="B6" i="10"/>
  <c r="B4" i="10"/>
  <c r="B17" i="10"/>
  <c r="B31" i="10"/>
  <c r="B13" i="9"/>
  <c r="B10" i="9"/>
  <c r="B9" i="9"/>
  <c r="B8" i="9"/>
  <c r="B7" i="9"/>
  <c r="B6" i="9"/>
  <c r="L4" i="9"/>
  <c r="D4" i="9"/>
  <c r="B5" i="9"/>
  <c r="E4" i="9"/>
  <c r="F4" i="9"/>
  <c r="C4" i="9"/>
  <c r="G4" i="9"/>
  <c r="B6" i="8"/>
  <c r="K25" i="5"/>
  <c r="M52" i="4"/>
  <c r="M49" i="4"/>
  <c r="M51" i="4"/>
  <c r="K51" i="4"/>
  <c r="K53" i="4" s="1"/>
  <c r="L51" i="4"/>
  <c r="L53" i="4" s="1"/>
  <c r="L52" i="4"/>
  <c r="L49" i="4"/>
  <c r="K52" i="4"/>
  <c r="K49" i="4"/>
  <c r="L33" i="4"/>
  <c r="L35" i="4" s="1"/>
  <c r="M33" i="4"/>
  <c r="M35" i="4" s="1"/>
  <c r="K34" i="4"/>
  <c r="K31" i="4"/>
  <c r="L34" i="4"/>
  <c r="L31" i="4"/>
  <c r="K33" i="4"/>
  <c r="M31" i="4"/>
  <c r="M16" i="4"/>
  <c r="M13" i="4"/>
  <c r="M15" i="4" s="1"/>
  <c r="M17" i="4" s="1"/>
  <c r="K15" i="4"/>
  <c r="K17" i="4" s="1"/>
  <c r="L16" i="4"/>
  <c r="L13" i="4"/>
  <c r="L15" i="4" s="1"/>
  <c r="L17" i="4" s="1"/>
  <c r="K16" i="4"/>
  <c r="K13" i="4"/>
  <c r="D4" i="3"/>
  <c r="C4" i="3"/>
  <c r="B18" i="3"/>
  <c r="B17" i="3"/>
  <c r="B16" i="3"/>
  <c r="B15" i="3"/>
  <c r="B14" i="3"/>
  <c r="B13" i="3"/>
  <c r="B12" i="3"/>
  <c r="B11" i="3"/>
  <c r="B10" i="3"/>
  <c r="B9" i="3"/>
  <c r="B7" i="3"/>
  <c r="B6" i="3"/>
  <c r="B5" i="3"/>
  <c r="B8" i="3"/>
  <c r="B3" i="2"/>
  <c r="B3" i="12" l="1"/>
  <c r="B3" i="11"/>
  <c r="B3" i="10"/>
  <c r="B4" i="9"/>
  <c r="M53" i="4"/>
  <c r="K35" i="4"/>
  <c r="B4" i="3"/>
  <c r="B58" i="14" l="1"/>
  <c r="B64" i="14"/>
  <c r="B60" i="14"/>
  <c r="B62" i="14"/>
</calcChain>
</file>

<file path=xl/sharedStrings.xml><?xml version="1.0" encoding="utf-8"?>
<sst xmlns="http://schemas.openxmlformats.org/spreadsheetml/2006/main" count="664" uniqueCount="197">
  <si>
    <t xml:space="preserve">Table A. Numbers in the component populatiion of B.S.I.P. </t>
  </si>
  <si>
    <t>at the Censuses of 1931 and 1959</t>
  </si>
  <si>
    <t>Component Population</t>
  </si>
  <si>
    <t>April 1931</t>
  </si>
  <si>
    <t>November 1959</t>
  </si>
  <si>
    <t xml:space="preserve">    Total</t>
  </si>
  <si>
    <t>Melnesian</t>
  </si>
  <si>
    <t>Polynesian</t>
  </si>
  <si>
    <t>European</t>
  </si>
  <si>
    <t>Chinese</t>
  </si>
  <si>
    <t>Others</t>
  </si>
  <si>
    <t>Source: 1959 Solomon Islands Report</t>
  </si>
  <si>
    <t xml:space="preserve">  Annual Report on the Social anmd Economic</t>
  </si>
  <si>
    <t>Progress of the People of the BSIP for the year 1931</t>
  </si>
  <si>
    <t>Change</t>
  </si>
  <si>
    <t>Percent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</si>
  <si>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</si>
  <si>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</si>
  <si>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</si>
  <si>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</si>
  <si>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</si>
  <si>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</si>
  <si>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</si>
  <si>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</si>
  <si>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</si>
  <si>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</si>
  <si>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</si>
  <si>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</si>
  <si>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&amp; over</t>
  </si>
  <si>
    <t>Total</t>
  </si>
  <si>
    <t>Males</t>
  </si>
  <si>
    <t>Females</t>
  </si>
  <si>
    <t>45 -59</t>
  </si>
  <si>
    <t>Table B. Estimated Age and Sex, Solomon Islands: 1959</t>
  </si>
  <si>
    <t>Note: Melanesians only, outside Honiara</t>
  </si>
  <si>
    <t>60+</t>
  </si>
  <si>
    <t>NS</t>
  </si>
  <si>
    <t>Anuta</t>
  </si>
  <si>
    <t>Tikiopia</t>
  </si>
  <si>
    <t>Sikaiana</t>
  </si>
  <si>
    <t>Ontong Java</t>
  </si>
  <si>
    <t>Rennell</t>
  </si>
  <si>
    <t>Bellona</t>
  </si>
  <si>
    <t xml:space="preserve">All other </t>
  </si>
  <si>
    <t>Table    Age and Sex of Polyneisans by Island of Birth, Solomon Islands: 1959</t>
  </si>
  <si>
    <t>Never married</t>
  </si>
  <si>
    <t>Married</t>
  </si>
  <si>
    <t>Widowed</t>
  </si>
  <si>
    <t>Divorced</t>
  </si>
  <si>
    <t>Not States</t>
  </si>
  <si>
    <t>MELANESIANS</t>
  </si>
  <si>
    <t>POLYNESIANS</t>
  </si>
  <si>
    <t>Table     . Marital Status by Ethnicity, Solomon Islands: 1959</t>
  </si>
  <si>
    <t>Melanesian</t>
  </si>
  <si>
    <t>Micronesian</t>
  </si>
  <si>
    <t>Part-European</t>
  </si>
  <si>
    <t>T</t>
  </si>
  <si>
    <t>M</t>
  </si>
  <si>
    <t>F</t>
  </si>
  <si>
    <t>Median</t>
  </si>
  <si>
    <t>Table    . Ethnicity by Age and Sex, Solomon Islands: 1959</t>
  </si>
  <si>
    <t>Table    Population of Provinces, Solomon Islands: 1931 and 1999</t>
  </si>
  <si>
    <t>Central</t>
  </si>
  <si>
    <t>Choiseul</t>
  </si>
  <si>
    <t>Guadalcanal</t>
  </si>
  <si>
    <t>Isabel</t>
  </si>
  <si>
    <t>Makira</t>
  </si>
  <si>
    <t>Malaita</t>
  </si>
  <si>
    <t>Rennell &amp; Bellona</t>
  </si>
  <si>
    <t>Temotu</t>
  </si>
  <si>
    <t>Western</t>
  </si>
  <si>
    <t>(unclassified)</t>
  </si>
  <si>
    <t>Honiara</t>
  </si>
  <si>
    <t>Population</t>
  </si>
  <si>
    <t>Sources: British Solomon Islands Annual Rewport, 1931:5; Government of Solomon Islands,</t>
  </si>
  <si>
    <t>National Census, 1999</t>
  </si>
  <si>
    <t>District</t>
  </si>
  <si>
    <t>Area(km.²)</t>
  </si>
  <si>
    <t>Eastern Solomons</t>
  </si>
  <si>
    <t>Gizo</t>
  </si>
  <si>
    <t>Lord Howe</t>
  </si>
  <si>
    <t>Nggela and Savo</t>
  </si>
  <si>
    <t>Rennell and Bellona Islands</t>
  </si>
  <si>
    <t>Santa Cruz</t>
  </si>
  <si>
    <t>Shortlands</t>
  </si>
  <si>
    <t>Sikaiana (Stewart)</t>
  </si>
  <si>
    <t>Ysabel and Cape Marsh</t>
  </si>
  <si>
    <t>12 districts</t>
  </si>
  <si>
    <t>Population per sq km</t>
  </si>
  <si>
    <r>
      <t>Source:</t>
    </r>
    <r>
      <rPr>
        <sz val="8"/>
        <color theme="1"/>
        <rFont val="Times New Roman"/>
        <family val="1"/>
      </rPr>
      <t xml:space="preserve"> Encyclopædia Britannica</t>
    </r>
    <r>
      <rPr>
        <b/>
        <sz val="8"/>
        <color theme="1"/>
        <rFont val="Times New Roman"/>
        <family val="1"/>
      </rPr>
      <t xml:space="preserve"> World Atlas, 1951 edition</t>
    </r>
  </si>
  <si>
    <r>
      <t>Table   . Population and Density by Province:</t>
    </r>
    <r>
      <rPr>
        <sz val="8"/>
        <color theme="1"/>
        <rFont val="Times New Roman"/>
        <family val="1"/>
      </rPr>
      <t xml:space="preserve"> 1931 census</t>
    </r>
  </si>
  <si>
    <t>Table     . Melanesians and Polynesians 15 years and over</t>
  </si>
  <si>
    <t xml:space="preserve">   Enumerated in Honiara by Council Area of origin,</t>
  </si>
  <si>
    <t xml:space="preserve">   Solomon Islands: 1959</t>
  </si>
  <si>
    <t>Council Area</t>
  </si>
  <si>
    <t>of Origin</t>
  </si>
  <si>
    <t>Tikopia</t>
  </si>
  <si>
    <t>Vanikoro</t>
  </si>
  <si>
    <t>Duff Islands</t>
  </si>
  <si>
    <t>Utupua</t>
  </si>
  <si>
    <t>Reef Islands</t>
  </si>
  <si>
    <t>Nuoani</t>
  </si>
  <si>
    <t>San Christobal</t>
  </si>
  <si>
    <t>Ugi</t>
  </si>
  <si>
    <t>Ulawa</t>
  </si>
  <si>
    <t>Florida</t>
  </si>
  <si>
    <t>Savo</t>
  </si>
  <si>
    <t>Russell Islands</t>
  </si>
  <si>
    <t>Ysabel</t>
  </si>
  <si>
    <t>Marovo</t>
  </si>
  <si>
    <t>Roviana</t>
  </si>
  <si>
    <t>Choisel</t>
  </si>
  <si>
    <t>Vella Lavelila</t>
  </si>
  <si>
    <t>Honiara Township</t>
  </si>
  <si>
    <t>Pacific Islands</t>
  </si>
  <si>
    <t>Not Stated</t>
  </si>
  <si>
    <t>Source: 1959 Solomon Islands Report, Table 9.</t>
  </si>
  <si>
    <t>Table    . Non-Melanesians by Religion and Sex, Solomon Islands: 1959</t>
  </si>
  <si>
    <t xml:space="preserve">   Total</t>
  </si>
  <si>
    <t>Methodist</t>
  </si>
  <si>
    <t>Anglican</t>
  </si>
  <si>
    <t>Roman Catholic</t>
  </si>
  <si>
    <t>South Sea Evangelical</t>
  </si>
  <si>
    <t>Seventh Day Adventist</t>
  </si>
  <si>
    <t>Other Christian</t>
  </si>
  <si>
    <t>Pagan</t>
  </si>
  <si>
    <t>Source: 1959 Solomon Islands Census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</si>
  <si>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</si>
  <si>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</si>
  <si>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</si>
  <si>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</si>
  <si>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</si>
  <si>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</si>
  <si>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</si>
  <si>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</si>
  <si>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</si>
  <si>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&lt; 15</t>
  </si>
  <si>
    <t>45+</t>
  </si>
  <si>
    <t>No child</t>
  </si>
  <si>
    <t>Table    . Age at First Birth by Current Age by Ethnicity, Solomon Islands: 1959</t>
  </si>
  <si>
    <t>Average Age at First Birth</t>
  </si>
  <si>
    <t>Source: 1959 Solomon Islands Census, Table 8</t>
  </si>
  <si>
    <t>Polyneisans</t>
  </si>
  <si>
    <t>Melanesians</t>
  </si>
  <si>
    <t>15+</t>
  </si>
  <si>
    <t>Table     . Children Surviving by Ethnicity, Solomon Islands: 1959</t>
  </si>
  <si>
    <t>Source: 1959 Solomon Islands Census, Table 7</t>
  </si>
  <si>
    <t>Source: 1959 Solomon Islands Census, Table 6</t>
  </si>
  <si>
    <t>Table     . Children Ever Born by Ethnicity, Solomon Islands: 1959</t>
  </si>
  <si>
    <t>Eastern District</t>
  </si>
  <si>
    <t xml:space="preserve">   Duff Islands</t>
  </si>
  <si>
    <t xml:space="preserve">   Nupani</t>
  </si>
  <si>
    <t xml:space="preserve">   Reef Islands</t>
  </si>
  <si>
    <t xml:space="preserve">   Ulawa</t>
  </si>
  <si>
    <t xml:space="preserve">   Anuta</t>
  </si>
  <si>
    <t xml:space="preserve">   Tikopia</t>
  </si>
  <si>
    <t xml:space="preserve">   Elsewhere</t>
  </si>
  <si>
    <t>Central District</t>
  </si>
  <si>
    <t xml:space="preserve">   Avu Avu</t>
  </si>
  <si>
    <t xml:space="preserve">   Marau Bush</t>
  </si>
  <si>
    <t xml:space="preserve">   Sugu</t>
  </si>
  <si>
    <t xml:space="preserve">   Talise 3</t>
  </si>
  <si>
    <t xml:space="preserve">   Vauru Moli</t>
  </si>
  <si>
    <t xml:space="preserve">   Russell Islands</t>
  </si>
  <si>
    <t xml:space="preserve">   Gau/Bugotu</t>
  </si>
  <si>
    <t xml:space="preserve">   Saco</t>
  </si>
  <si>
    <t>Malaita District</t>
  </si>
  <si>
    <t xml:space="preserve">   Kwara'ae</t>
  </si>
  <si>
    <t xml:space="preserve">   Langa Langa</t>
  </si>
  <si>
    <t xml:space="preserve">   Ontong Java</t>
  </si>
  <si>
    <t xml:space="preserve">   Sikaiana</t>
  </si>
  <si>
    <t>Western District</t>
  </si>
  <si>
    <t xml:space="preserve">   Vella Lavella</t>
  </si>
  <si>
    <t xml:space="preserve">   Roviana</t>
  </si>
  <si>
    <t xml:space="preserve">   Rennell</t>
  </si>
  <si>
    <t xml:space="preserve">   Bellona</t>
  </si>
  <si>
    <t>Households</t>
  </si>
  <si>
    <t>Person/HH</t>
  </si>
  <si>
    <t>Table    , Population in Enumeration Areas, Solomon Islands: 1959</t>
  </si>
  <si>
    <t>Source: 1959 Solomon Islands Census, Table 1</t>
  </si>
  <si>
    <t>Totals</t>
  </si>
  <si>
    <t>0-4</t>
  </si>
  <si>
    <t>5-9</t>
  </si>
  <si>
    <t>10-14</t>
  </si>
  <si>
    <t xml:space="preserve">   Savo</t>
  </si>
  <si>
    <t xml:space="preserve">   Males</t>
  </si>
  <si>
    <t xml:space="preserve">   Females</t>
  </si>
  <si>
    <t>Polynesians</t>
  </si>
  <si>
    <t>Melanesians and Polynesians</t>
  </si>
  <si>
    <t>Table     . Honiara by Age and Sex and Ethnicity, Solomon Islands: 1959</t>
  </si>
  <si>
    <t>Source: 1959 Solomon Islands Census, Table 2</t>
  </si>
  <si>
    <t>Catholic</t>
  </si>
  <si>
    <t>Evangelical</t>
  </si>
  <si>
    <t>7th Day</t>
  </si>
  <si>
    <t>Oth Chr</t>
  </si>
  <si>
    <t xml:space="preserve">1959 Solomon Islands 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</si>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</sst>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b/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49" fontId="0" fillId="0" borderId="0" xfId="0" applyNumberFormat="1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0" fillId="0" borderId="1" xfId="0" applyNumberFormat="1" applyBorder="1"/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Font="1"/>
    <xf numFmtId="164" fontId="2" fillId="2" borderId="0" xfId="0" applyNumberFormat="1" applyFont="1" applyFill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164" fontId="5" fillId="0" borderId="0" xfId="0" applyNumberFormat="1" applyFont="1"/>
    <xf numFmtId="165" fontId="4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2" fontId="3" fillId="0" borderId="0" xfId="0" applyNumberFormat="1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49" fontId="0" fillId="0" borderId="4" xfId="0" applyNumberFormat="1" applyBorder="1"/>
    <xf numFmtId="4" fontId="0" fillId="0" borderId="0" xfId="0" applyNumberFormat="1"/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/>
    <xf numFmtId="0" fontId="0" fillId="0" borderId="0" xfId="0" applyBorder="1"/>
    <xf numFmtId="3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2" applyAlignment="1">
      <alignment horizontal="left"/>
    </xf>
    <xf numFmtId="0" fontId="8" fillId="0" borderId="0" xfId="2" quotePrefix="1" applyAlignment="1">
      <alignment horizontal="left"/>
    </xf>
    <xf numFmtId="49" fontId="8" fillId="0" borderId="0" xfId="2" quotePrefix="1" applyNumberFormat="1" applyAlignment="1">
      <alignment horizontal="left"/>
    </xf>
    <xf numFmtId="49" fontId="8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A0D29-36D8-4E67-B188-3F9AA5486058}">
  <dimension ref="A1:K30"/>
  <sheetViews>
    <sheetView tabSelected="1" workbookViewId="0">
      <selection activeCell="A24" sqref="A24:K24"/>
    </sheetView>
  </sheetViews>
  <sheetFormatPr defaultRowHeight="14.4" x14ac:dyDescent="0.3"/>
  <sheetData>
    <row r="1" spans="1:11" x14ac:dyDescent="0.3">
      <c r="A1" s="66" t="s">
        <v>195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3">
      <c r="A5" s="66" t="s">
        <v>196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x14ac:dyDescent="0.3">
      <c r="A9" s="69" t="str">
        <f>'SI 1931 and 1959'!A1</f>
        <v xml:space="preserve">Table A. Numbers in the component populatiion of B.S.I.P. </v>
      </c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x14ac:dyDescent="0.3">
      <c r="A10" s="69" t="str">
        <f>'Pop 1931 Provinces'!A1</f>
        <v>Table    Population of Provinces, Solomon Islands: 1931 and 1999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1" x14ac:dyDescent="0.3">
      <c r="A11" s="69" t="str">
        <f>'Density 1931'!A1</f>
        <v>Table   . Population and Density by Province: 1931 census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1" x14ac:dyDescent="0.3">
      <c r="A12" s="69" t="str">
        <f>'Council Areas'!A1</f>
        <v>Table     . Melanesians and Polynesians 15 years and over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3">
      <c r="A13" s="70" t="str">
        <f>'1959 Age and Sex'!A1</f>
        <v>Table B. Estimated Age and Sex, Solomon Islands: 1959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1" x14ac:dyDescent="0.3">
      <c r="A14" s="71" t="str">
        <f>Polynesians!A1</f>
        <v>Table    Age and Sex of Polyneisans by Island of Birth, Solomon Islands: 1959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1" x14ac:dyDescent="0.3">
      <c r="A15" s="69" t="str">
        <f>'Enum Area Pop'!A1</f>
        <v>Table    , Population in Enumeration Areas, Solomon Islands: 1959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pans="1:11" x14ac:dyDescent="0.3">
      <c r="A16" s="69" t="str">
        <f>'Age Sex Enum'!A1</f>
        <v>Table    , Population in Enumeration Areas, Solomon Islands: 1959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x14ac:dyDescent="0.3">
      <c r="A17" s="68" t="str">
        <f>SMAM!A1</f>
        <v>Table     . Marital Status by Ethnicity, Solomon Islands: 1959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pans="1:11" x14ac:dyDescent="0.3">
      <c r="A18" s="68" t="str">
        <f>Ethnicity!A1</f>
        <v>Table    . Ethnicity by Age and Sex, Solomon Islands: 1959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x14ac:dyDescent="0.3">
      <c r="A19" s="70" t="str">
        <f>'Age 1st birth'!A1</f>
        <v>Table    . Age at First Birth by Current Age by Ethnicity, Solomon Islands: 1959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11" x14ac:dyDescent="0.3">
      <c r="A20" s="69" t="str">
        <f>'Child alive'!A1</f>
        <v>Table     . Children Surviving by Ethnicity, Solomon Islands: 1959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3">
      <c r="A21" s="69" t="str">
        <f>'Child born'!A1</f>
        <v>Table     . Children Ever Born by Ethnicity, Solomon Islands: 1959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x14ac:dyDescent="0.3">
      <c r="A22" s="69" t="str">
        <f>'Religion Ethn'!A1</f>
        <v>Table    . Non-Melanesians by Religion and Sex, Solomon Islands: 1959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3">
      <c r="A23" s="69" t="str">
        <f>'Religion Area'!A1</f>
        <v>Table    , Population in Enumeration Areas, Solomon Islands: 1959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3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</row>
  </sheetData>
  <mergeCells count="24">
    <mergeCell ref="A25:K25"/>
    <mergeCell ref="A26:K26"/>
    <mergeCell ref="A27:K27"/>
    <mergeCell ref="A28:K28"/>
    <mergeCell ref="A29:K29"/>
    <mergeCell ref="A30:K30"/>
    <mergeCell ref="A19:K19"/>
    <mergeCell ref="A20:K20"/>
    <mergeCell ref="A21:K21"/>
    <mergeCell ref="A22:K22"/>
    <mergeCell ref="A23:K23"/>
    <mergeCell ref="A24:K24"/>
    <mergeCell ref="A13:K13"/>
    <mergeCell ref="A14:K14"/>
    <mergeCell ref="A15:K15"/>
    <mergeCell ref="A16:K16"/>
    <mergeCell ref="A17:K17"/>
    <mergeCell ref="A18:K18"/>
    <mergeCell ref="A1:K4"/>
    <mergeCell ref="A5:K8"/>
    <mergeCell ref="A9:K9"/>
    <mergeCell ref="A10:K10"/>
    <mergeCell ref="A11:K11"/>
    <mergeCell ref="A12:K12"/>
  </mergeCells>
  <hyperlinks>
    <hyperlink ref="A9:K9" location="'SI 1931 and 1959'!A1" display="'SI 1931 and 1959'!A1" xr:uid="{7CFFEE73-B6CB-4C83-94B4-006EF4BD40D1}"/>
    <hyperlink ref="A10:K10" location="'Pop 1931 Provinces'!A1" display="'Pop 1931 Provinces'!A1" xr:uid="{E26C6EDA-98AE-4DFE-ACF9-E8AC77DFB740}"/>
    <hyperlink ref="A11:K11" location="'Density 1931'!A1" display="'Density 1931'!A1" xr:uid="{F75163AF-7C82-4990-97BE-29B69A264F74}"/>
    <hyperlink ref="A12:K12" location="'Council Areas'!A1" display="'Council Areas'!A1" xr:uid="{4DA8FFA2-5781-463F-9EB4-72CED413AAE3}"/>
    <hyperlink ref="A13:K13" location="'1959 Age and Sex'!A1" display="'1959 Age and Sex'!A1" xr:uid="{B6AFD1A9-4755-4AD9-91B0-C677E10C8870}"/>
    <hyperlink ref="A14:K14" location="Polynesians!A1" display="Polynesians!A1" xr:uid="{0568B23C-3F46-46C7-8226-F5A0A6E681F0}"/>
    <hyperlink ref="A15:K15" location="'Enum Area Pop'!A1" display="'Enum Area Pop'!A1" xr:uid="{5E37B0E7-8538-4B61-A4BF-49E173C8BA61}"/>
    <hyperlink ref="A16:K16" location="'Age Sex Enum'!A1" display="'Age Sex Enum'!A1" xr:uid="{90EB9C61-2605-42F3-A610-A2BE3E48FFB5}"/>
    <hyperlink ref="A17:K17" location="SMAM!A1" display="SMAM!A1" xr:uid="{7A6BC6FC-3962-4DAB-9136-D2DF453222DC}"/>
    <hyperlink ref="A18:K18" location="Ethnicity!A1" display="Ethnicity!A1" xr:uid="{98C07E44-F7C8-487D-97A0-90C5015DFFB6}"/>
    <hyperlink ref="A19:K19" location="'Age 1st birth'!A1" display="'Age 1st birth'!A1" xr:uid="{572A9C36-7996-4B2F-93BB-1A0F655149D6}"/>
    <hyperlink ref="A20:K20" location="'Child alive'!A1" display="'Child alive'!A1" xr:uid="{6C2F9A22-81E0-4461-B452-6E9A1C2E8AAA}"/>
    <hyperlink ref="A21:K21" location="'Child born'!A1" display="'Child born'!A1" xr:uid="{D416CE52-D2B5-4A80-A1F7-A75AF41E3DBD}"/>
    <hyperlink ref="A22:K22" location="'Religion Ethn'!A1" display="'Religion Ethn'!A1" xr:uid="{032D3F08-5C8B-488C-9AF2-FE372B20B01C}"/>
    <hyperlink ref="A23:K23" location="'Religion Area'!A1" display="'Religion Area'!A1" xr:uid="{C7E19E9C-8D86-4921-89A4-5EA698D91B5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4E81-B061-42F3-927F-A23ED85CE173}">
  <dimension ref="A1:Z55"/>
  <sheetViews>
    <sheetView workbookViewId="0">
      <selection activeCell="B3" sqref="B3:D4"/>
    </sheetView>
  </sheetViews>
  <sheetFormatPr defaultRowHeight="14.4" x14ac:dyDescent="0.3"/>
  <sheetData>
    <row r="1" spans="1:26" x14ac:dyDescent="0.3">
      <c r="A1" t="s">
        <v>52</v>
      </c>
    </row>
    <row r="3" spans="1:26" x14ac:dyDescent="0.3">
      <c r="B3" s="60" t="s">
        <v>29</v>
      </c>
      <c r="C3" s="60"/>
      <c r="D3" s="60"/>
      <c r="E3" s="60" t="s">
        <v>45</v>
      </c>
      <c r="F3" s="60"/>
      <c r="G3" s="60"/>
      <c r="H3" s="9"/>
      <c r="I3" s="9"/>
      <c r="J3" s="9"/>
      <c r="K3" s="9"/>
      <c r="L3" s="9"/>
      <c r="M3" s="9"/>
      <c r="N3" s="9"/>
      <c r="O3" s="60" t="s">
        <v>46</v>
      </c>
      <c r="P3" s="60"/>
      <c r="Q3" s="60"/>
      <c r="R3" s="60" t="s">
        <v>47</v>
      </c>
      <c r="S3" s="60"/>
      <c r="T3" s="60"/>
      <c r="U3" s="60" t="s">
        <v>48</v>
      </c>
      <c r="V3" s="60"/>
      <c r="W3" s="60"/>
      <c r="X3" s="60" t="s">
        <v>49</v>
      </c>
      <c r="Y3" s="60"/>
      <c r="Z3" s="60"/>
    </row>
    <row r="4" spans="1:26" x14ac:dyDescent="0.3">
      <c r="B4" s="10" t="s">
        <v>29</v>
      </c>
      <c r="C4" s="10" t="s">
        <v>30</v>
      </c>
      <c r="D4" s="10" t="s">
        <v>31</v>
      </c>
      <c r="E4" s="10" t="s">
        <v>29</v>
      </c>
      <c r="F4" s="10" t="s">
        <v>30</v>
      </c>
      <c r="G4" s="10" t="s">
        <v>31</v>
      </c>
      <c r="H4" s="10"/>
      <c r="I4" s="10"/>
      <c r="J4" s="10"/>
      <c r="K4" s="10"/>
      <c r="L4" s="10"/>
      <c r="M4" s="10"/>
      <c r="N4" s="10"/>
      <c r="O4" s="10" t="s">
        <v>29</v>
      </c>
      <c r="P4" s="10" t="s">
        <v>30</v>
      </c>
      <c r="Q4" s="10" t="s">
        <v>31</v>
      </c>
      <c r="R4" s="10" t="s">
        <v>29</v>
      </c>
      <c r="S4" s="10" t="s">
        <v>30</v>
      </c>
      <c r="T4" s="10" t="s">
        <v>31</v>
      </c>
      <c r="U4" s="10" t="s">
        <v>29</v>
      </c>
      <c r="V4" s="10" t="s">
        <v>30</v>
      </c>
      <c r="W4" s="10" t="s">
        <v>31</v>
      </c>
      <c r="X4" s="10" t="s">
        <v>29</v>
      </c>
      <c r="Y4" s="10" t="s">
        <v>30</v>
      </c>
      <c r="Z4" s="10" t="s">
        <v>31</v>
      </c>
    </row>
    <row r="5" spans="1:26" x14ac:dyDescent="0.3">
      <c r="A5" s="1" t="s">
        <v>5</v>
      </c>
      <c r="B5" s="2">
        <v>122245</v>
      </c>
      <c r="C5" s="2">
        <v>64570</v>
      </c>
      <c r="D5" s="2">
        <v>57675</v>
      </c>
      <c r="E5" s="2">
        <v>75572</v>
      </c>
      <c r="F5" s="2">
        <v>41799</v>
      </c>
      <c r="G5" s="2">
        <v>33773</v>
      </c>
      <c r="H5" s="2"/>
      <c r="I5" s="2"/>
      <c r="J5" s="2"/>
      <c r="K5" s="2"/>
      <c r="L5" s="2"/>
      <c r="M5" s="2"/>
      <c r="N5" s="2"/>
      <c r="O5" s="2">
        <v>39882</v>
      </c>
      <c r="P5" s="2">
        <v>19982</v>
      </c>
      <c r="Q5" s="2">
        <v>19900</v>
      </c>
      <c r="R5" s="2">
        <v>6275</v>
      </c>
      <c r="S5" s="2">
        <v>2574</v>
      </c>
      <c r="T5" s="2">
        <v>3701</v>
      </c>
      <c r="U5" s="2">
        <v>439</v>
      </c>
      <c r="V5" s="2">
        <v>185</v>
      </c>
      <c r="W5" s="2">
        <v>254</v>
      </c>
      <c r="X5" s="2">
        <v>77</v>
      </c>
      <c r="Y5" s="2">
        <v>30</v>
      </c>
      <c r="Z5" s="2">
        <v>47</v>
      </c>
    </row>
    <row r="6" spans="1:26" x14ac:dyDescent="0.3">
      <c r="A6" s="1" t="s">
        <v>16</v>
      </c>
      <c r="B6" s="2">
        <v>20674</v>
      </c>
      <c r="C6" s="2">
        <v>10786</v>
      </c>
      <c r="D6" s="2">
        <v>9888</v>
      </c>
      <c r="E6" s="2">
        <v>20674</v>
      </c>
      <c r="F6" s="2">
        <v>10786</v>
      </c>
      <c r="G6" s="2">
        <v>9888</v>
      </c>
      <c r="H6" s="2"/>
      <c r="I6" s="2"/>
      <c r="J6" s="2"/>
      <c r="K6" s="2"/>
      <c r="L6" s="2"/>
      <c r="M6" s="2"/>
      <c r="N6" s="2"/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</row>
    <row r="7" spans="1:26" x14ac:dyDescent="0.3">
      <c r="A7" s="1" t="s">
        <v>17</v>
      </c>
      <c r="B7" s="2">
        <v>17783</v>
      </c>
      <c r="C7" s="2">
        <v>9129</v>
      </c>
      <c r="D7" s="2">
        <v>8654</v>
      </c>
      <c r="E7" s="2">
        <v>17783</v>
      </c>
      <c r="F7" s="2">
        <v>9129</v>
      </c>
      <c r="G7" s="2">
        <v>8654</v>
      </c>
      <c r="H7" s="2"/>
      <c r="I7" s="2"/>
      <c r="J7" s="2"/>
      <c r="K7" s="2"/>
      <c r="L7" s="2"/>
      <c r="M7" s="2"/>
      <c r="N7" s="2"/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</row>
    <row r="8" spans="1:26" x14ac:dyDescent="0.3">
      <c r="A8" s="1" t="s">
        <v>18</v>
      </c>
      <c r="B8" s="2">
        <v>15827</v>
      </c>
      <c r="C8" s="2">
        <v>8377</v>
      </c>
      <c r="D8" s="2">
        <v>7450</v>
      </c>
      <c r="E8" s="2">
        <v>15807</v>
      </c>
      <c r="F8" s="2">
        <v>8372</v>
      </c>
      <c r="G8" s="2">
        <v>7435</v>
      </c>
      <c r="H8" s="2"/>
      <c r="I8" s="2"/>
      <c r="J8" s="2"/>
      <c r="K8" s="2"/>
      <c r="L8" s="2"/>
      <c r="M8" s="2"/>
      <c r="N8" s="2"/>
      <c r="O8" s="2">
        <v>20</v>
      </c>
      <c r="P8" s="2">
        <v>5</v>
      </c>
      <c r="Q8" s="2">
        <v>15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</row>
    <row r="9" spans="1:26" x14ac:dyDescent="0.3">
      <c r="A9" s="1" t="s">
        <v>19</v>
      </c>
      <c r="B9" s="2">
        <v>13153</v>
      </c>
      <c r="C9" s="2">
        <v>6827</v>
      </c>
      <c r="D9" s="2">
        <v>6326</v>
      </c>
      <c r="E9" s="2">
        <v>11463</v>
      </c>
      <c r="F9" s="2">
        <v>6564</v>
      </c>
      <c r="G9" s="2">
        <v>4899</v>
      </c>
      <c r="H9" s="13">
        <f t="shared" ref="H9:J16" si="0">E9/B9*100</f>
        <v>87.151220253934454</v>
      </c>
      <c r="I9" s="13">
        <f t="shared" si="0"/>
        <v>96.147649040574194</v>
      </c>
      <c r="J9" s="13">
        <f t="shared" si="0"/>
        <v>77.442301612393294</v>
      </c>
      <c r="K9" s="14">
        <f>H17+1500</f>
        <v>2456.0850569582599</v>
      </c>
      <c r="L9" s="14">
        <f t="shared" ref="L9:M9" si="1">I17+1500</f>
        <v>2708.6699818856955</v>
      </c>
      <c r="M9" s="14">
        <f t="shared" si="1"/>
        <v>2199.3654012402258</v>
      </c>
      <c r="N9" s="2"/>
      <c r="O9" s="2">
        <v>1623</v>
      </c>
      <c r="P9" s="2">
        <v>243</v>
      </c>
      <c r="Q9" s="2">
        <v>1380</v>
      </c>
      <c r="R9" s="2">
        <v>37</v>
      </c>
      <c r="S9" s="2">
        <v>15</v>
      </c>
      <c r="T9" s="2">
        <v>22</v>
      </c>
      <c r="U9" s="2">
        <v>25</v>
      </c>
      <c r="V9" s="2">
        <v>5</v>
      </c>
      <c r="W9" s="2">
        <v>20</v>
      </c>
      <c r="X9" s="2">
        <v>5</v>
      </c>
      <c r="Y9" s="2">
        <v>0</v>
      </c>
      <c r="Z9" s="2">
        <v>5</v>
      </c>
    </row>
    <row r="10" spans="1:26" x14ac:dyDescent="0.3">
      <c r="A10" s="1" t="s">
        <v>20</v>
      </c>
      <c r="B10" s="2">
        <v>9489</v>
      </c>
      <c r="C10" s="2">
        <v>4662</v>
      </c>
      <c r="D10" s="2">
        <v>4827</v>
      </c>
      <c r="E10" s="2">
        <v>4933</v>
      </c>
      <c r="F10" s="2">
        <v>3391</v>
      </c>
      <c r="G10" s="2">
        <v>1542</v>
      </c>
      <c r="H10" s="13">
        <f t="shared" si="0"/>
        <v>51.986510696596056</v>
      </c>
      <c r="I10" s="13">
        <f t="shared" si="0"/>
        <v>72.737022737022741</v>
      </c>
      <c r="J10" s="13">
        <f t="shared" si="0"/>
        <v>31.945307644499689</v>
      </c>
      <c r="K10" s="15"/>
      <c r="L10" s="15"/>
      <c r="M10" s="15"/>
      <c r="N10" s="2"/>
      <c r="O10" s="2">
        <v>4398</v>
      </c>
      <c r="P10" s="2">
        <v>1230</v>
      </c>
      <c r="Q10" s="2">
        <v>3168</v>
      </c>
      <c r="R10" s="2">
        <v>116</v>
      </c>
      <c r="S10" s="2">
        <v>31</v>
      </c>
      <c r="T10" s="2">
        <v>85</v>
      </c>
      <c r="U10" s="2">
        <v>32</v>
      </c>
      <c r="V10" s="2">
        <v>10</v>
      </c>
      <c r="W10" s="2">
        <v>22</v>
      </c>
      <c r="X10" s="2">
        <v>10</v>
      </c>
      <c r="Y10" s="2">
        <v>0</v>
      </c>
      <c r="Z10" s="2">
        <v>10</v>
      </c>
    </row>
    <row r="11" spans="1:26" x14ac:dyDescent="0.3">
      <c r="A11" s="1" t="s">
        <v>21</v>
      </c>
      <c r="B11" s="2">
        <v>10046</v>
      </c>
      <c r="C11" s="2">
        <v>5077</v>
      </c>
      <c r="D11" s="2">
        <v>4969</v>
      </c>
      <c r="E11" s="2">
        <v>2604</v>
      </c>
      <c r="F11" s="2">
        <v>1904</v>
      </c>
      <c r="G11" s="2">
        <v>700</v>
      </c>
      <c r="H11" s="13">
        <f t="shared" si="0"/>
        <v>25.92076448337647</v>
      </c>
      <c r="I11" s="13">
        <f t="shared" si="0"/>
        <v>37.502462083907815</v>
      </c>
      <c r="J11" s="13">
        <f t="shared" si="0"/>
        <v>14.087341517407928</v>
      </c>
      <c r="K11" s="14">
        <f>(H15+H16)/2</f>
        <v>3.2925170524441896</v>
      </c>
      <c r="L11" s="14">
        <f t="shared" ref="L11:M11" si="2">(I15+I16)/2</f>
        <v>4.5111894469224421</v>
      </c>
      <c r="M11" s="14">
        <f t="shared" si="2"/>
        <v>1.5157715169946506</v>
      </c>
      <c r="N11" s="2"/>
      <c r="O11" s="2">
        <v>7124</v>
      </c>
      <c r="P11" s="2">
        <v>3054</v>
      </c>
      <c r="Q11" s="2">
        <v>4070</v>
      </c>
      <c r="R11" s="2">
        <v>236</v>
      </c>
      <c r="S11" s="2">
        <v>96</v>
      </c>
      <c r="T11" s="2">
        <v>140</v>
      </c>
      <c r="U11" s="2">
        <v>77</v>
      </c>
      <c r="V11" s="2">
        <v>18</v>
      </c>
      <c r="W11" s="2">
        <v>59</v>
      </c>
      <c r="X11" s="2">
        <v>5</v>
      </c>
      <c r="Y11" s="2">
        <v>5</v>
      </c>
      <c r="Z11" s="2">
        <v>0</v>
      </c>
    </row>
    <row r="12" spans="1:26" x14ac:dyDescent="0.3">
      <c r="A12" s="1" t="s">
        <v>22</v>
      </c>
      <c r="B12" s="2">
        <v>7965</v>
      </c>
      <c r="C12" s="2">
        <v>3918</v>
      </c>
      <c r="D12" s="2">
        <v>4047</v>
      </c>
      <c r="E12" s="2">
        <v>943</v>
      </c>
      <c r="F12" s="2">
        <v>718</v>
      </c>
      <c r="G12" s="2">
        <v>225</v>
      </c>
      <c r="H12" s="13">
        <f t="shared" si="0"/>
        <v>11.839296924042687</v>
      </c>
      <c r="I12" s="13">
        <f t="shared" si="0"/>
        <v>18.325676365492598</v>
      </c>
      <c r="J12" s="13">
        <f t="shared" si="0"/>
        <v>5.5596738324684951</v>
      </c>
      <c r="K12" s="14"/>
      <c r="L12" s="14"/>
      <c r="M12" s="14"/>
      <c r="N12" s="2"/>
      <c r="O12" s="2">
        <v>6573</v>
      </c>
      <c r="P12" s="2">
        <v>3058</v>
      </c>
      <c r="Q12" s="2">
        <v>3515</v>
      </c>
      <c r="R12" s="2">
        <v>396</v>
      </c>
      <c r="S12" s="2">
        <v>121</v>
      </c>
      <c r="T12" s="2">
        <v>275</v>
      </c>
      <c r="U12" s="2">
        <v>47</v>
      </c>
      <c r="V12" s="2">
        <v>16</v>
      </c>
      <c r="W12" s="2">
        <v>31</v>
      </c>
      <c r="X12" s="2">
        <v>6</v>
      </c>
      <c r="Y12" s="2">
        <v>5</v>
      </c>
      <c r="Z12" s="2">
        <v>1</v>
      </c>
    </row>
    <row r="13" spans="1:26" x14ac:dyDescent="0.3">
      <c r="A13" s="1" t="s">
        <v>23</v>
      </c>
      <c r="B13" s="2">
        <v>6116</v>
      </c>
      <c r="C13" s="2">
        <v>3495</v>
      </c>
      <c r="D13" s="2">
        <v>2621</v>
      </c>
      <c r="E13" s="2">
        <v>414</v>
      </c>
      <c r="F13" s="2">
        <v>261</v>
      </c>
      <c r="G13" s="2">
        <v>153</v>
      </c>
      <c r="H13" s="13">
        <f t="shared" si="0"/>
        <v>6.7691301504251147</v>
      </c>
      <c r="I13" s="13">
        <f t="shared" si="0"/>
        <v>7.4678111587982832</v>
      </c>
      <c r="J13" s="13">
        <f t="shared" si="0"/>
        <v>5.8374666157954982</v>
      </c>
      <c r="K13" s="14">
        <f>K11*50</f>
        <v>164.62585262220949</v>
      </c>
      <c r="L13" s="14">
        <f t="shared" ref="L13:M13" si="3">L11*50</f>
        <v>225.55947234612211</v>
      </c>
      <c r="M13" s="14">
        <f t="shared" si="3"/>
        <v>75.788575849732524</v>
      </c>
      <c r="N13" s="2"/>
      <c r="O13" s="2">
        <v>5239</v>
      </c>
      <c r="P13" s="2">
        <v>3042</v>
      </c>
      <c r="Q13" s="2">
        <v>2197</v>
      </c>
      <c r="R13" s="2">
        <v>402</v>
      </c>
      <c r="S13" s="2">
        <v>167</v>
      </c>
      <c r="T13" s="2">
        <v>235</v>
      </c>
      <c r="U13" s="2">
        <v>61</v>
      </c>
      <c r="V13" s="2">
        <v>25</v>
      </c>
      <c r="W13" s="2">
        <v>36</v>
      </c>
      <c r="X13" s="2">
        <v>0</v>
      </c>
      <c r="Y13" s="2">
        <v>0</v>
      </c>
      <c r="Z13" s="2">
        <v>0</v>
      </c>
    </row>
    <row r="14" spans="1:26" x14ac:dyDescent="0.3">
      <c r="A14" s="1" t="s">
        <v>24</v>
      </c>
      <c r="B14" s="2">
        <v>5017</v>
      </c>
      <c r="C14" s="2">
        <v>2793</v>
      </c>
      <c r="D14" s="2">
        <v>2224</v>
      </c>
      <c r="E14" s="2">
        <v>210</v>
      </c>
      <c r="F14" s="2">
        <v>152</v>
      </c>
      <c r="G14" s="2">
        <v>58</v>
      </c>
      <c r="H14" s="13">
        <f t="shared" si="0"/>
        <v>4.1857683874825593</v>
      </c>
      <c r="I14" s="13">
        <f t="shared" si="0"/>
        <v>5.4421768707482991</v>
      </c>
      <c r="J14" s="13">
        <f t="shared" si="0"/>
        <v>2.6079136690647484</v>
      </c>
      <c r="K14" s="14"/>
      <c r="L14" s="14"/>
      <c r="M14" s="14"/>
      <c r="N14" s="2"/>
      <c r="O14" s="2">
        <v>4292</v>
      </c>
      <c r="P14" s="2">
        <v>2424</v>
      </c>
      <c r="Q14" s="2">
        <v>1868</v>
      </c>
      <c r="R14" s="2">
        <v>463</v>
      </c>
      <c r="S14" s="2">
        <v>196</v>
      </c>
      <c r="T14" s="2">
        <v>267</v>
      </c>
      <c r="U14" s="2">
        <v>42</v>
      </c>
      <c r="V14" s="2">
        <v>16</v>
      </c>
      <c r="W14" s="2">
        <v>26</v>
      </c>
      <c r="X14" s="2">
        <v>10</v>
      </c>
      <c r="Y14" s="2">
        <v>5</v>
      </c>
      <c r="Z14" s="2">
        <v>5</v>
      </c>
    </row>
    <row r="15" spans="1:26" x14ac:dyDescent="0.3">
      <c r="A15" s="1" t="s">
        <v>25</v>
      </c>
      <c r="B15" s="2">
        <v>4518</v>
      </c>
      <c r="C15" s="2">
        <v>2554</v>
      </c>
      <c r="D15" s="2">
        <v>1964</v>
      </c>
      <c r="E15" s="2">
        <v>152</v>
      </c>
      <c r="F15" s="2">
        <v>105</v>
      </c>
      <c r="G15" s="2">
        <v>47</v>
      </c>
      <c r="H15" s="13">
        <f t="shared" si="0"/>
        <v>3.3643204957945998</v>
      </c>
      <c r="I15" s="13">
        <f t="shared" si="0"/>
        <v>4.1111981205951453</v>
      </c>
      <c r="J15" s="13">
        <f t="shared" si="0"/>
        <v>2.3930753564154785</v>
      </c>
      <c r="K15" s="14">
        <f>K9-K13</f>
        <v>2291.4592043360503</v>
      </c>
      <c r="L15" s="14">
        <f t="shared" ref="L15:M15" si="4">L9-L13</f>
        <v>2483.1105095395733</v>
      </c>
      <c r="M15" s="14">
        <f t="shared" si="4"/>
        <v>2123.5768253904935</v>
      </c>
      <c r="N15" s="2"/>
      <c r="O15" s="2">
        <v>3645</v>
      </c>
      <c r="P15" s="2">
        <v>2136</v>
      </c>
      <c r="Q15" s="2">
        <v>1509</v>
      </c>
      <c r="R15" s="2">
        <v>681</v>
      </c>
      <c r="S15" s="2">
        <v>288</v>
      </c>
      <c r="T15" s="2">
        <v>393</v>
      </c>
      <c r="U15" s="2">
        <v>40</v>
      </c>
      <c r="V15" s="2">
        <v>25</v>
      </c>
      <c r="W15" s="2">
        <v>15</v>
      </c>
      <c r="X15" s="2">
        <v>0</v>
      </c>
      <c r="Y15" s="2">
        <v>0</v>
      </c>
      <c r="Z15" s="2">
        <v>0</v>
      </c>
    </row>
    <row r="16" spans="1:26" x14ac:dyDescent="0.3">
      <c r="A16" s="1" t="s">
        <v>26</v>
      </c>
      <c r="B16" s="2">
        <v>3167</v>
      </c>
      <c r="C16" s="2">
        <v>1914</v>
      </c>
      <c r="D16" s="2">
        <v>1253</v>
      </c>
      <c r="E16" s="2">
        <v>102</v>
      </c>
      <c r="F16" s="2">
        <v>94</v>
      </c>
      <c r="G16" s="2">
        <v>8</v>
      </c>
      <c r="H16" s="13">
        <f t="shared" si="0"/>
        <v>3.2207136090937798</v>
      </c>
      <c r="I16" s="13">
        <f t="shared" si="0"/>
        <v>4.9111807732497388</v>
      </c>
      <c r="J16" s="13">
        <f t="shared" si="0"/>
        <v>0.63846767757382283</v>
      </c>
      <c r="K16" s="14">
        <f>100-K11</f>
        <v>96.707482947555803</v>
      </c>
      <c r="L16" s="14">
        <f t="shared" ref="L16:M16" si="5">100-L11</f>
        <v>95.488810553077556</v>
      </c>
      <c r="M16" s="14">
        <f t="shared" si="5"/>
        <v>98.484228483005353</v>
      </c>
      <c r="N16" s="2"/>
      <c r="O16" s="2">
        <v>2291</v>
      </c>
      <c r="P16" s="2">
        <v>1494</v>
      </c>
      <c r="Q16" s="2">
        <v>797</v>
      </c>
      <c r="R16" s="2">
        <v>734</v>
      </c>
      <c r="S16" s="2">
        <v>306</v>
      </c>
      <c r="T16" s="2">
        <v>428</v>
      </c>
      <c r="U16" s="2">
        <v>40</v>
      </c>
      <c r="V16" s="2">
        <v>20</v>
      </c>
      <c r="W16" s="2">
        <v>20</v>
      </c>
      <c r="X16" s="2">
        <v>0</v>
      </c>
      <c r="Y16" s="2">
        <v>0</v>
      </c>
      <c r="Z16" s="2">
        <v>0</v>
      </c>
    </row>
    <row r="17" spans="1:26" x14ac:dyDescent="0.3">
      <c r="A17" s="1" t="s">
        <v>27</v>
      </c>
      <c r="B17" s="2">
        <v>2457</v>
      </c>
      <c r="C17" s="2">
        <v>1383</v>
      </c>
      <c r="D17" s="2">
        <v>1074</v>
      </c>
      <c r="E17" s="2">
        <v>72</v>
      </c>
      <c r="F17" s="2">
        <v>47</v>
      </c>
      <c r="G17" s="2">
        <v>25</v>
      </c>
      <c r="H17" s="13">
        <f>SUM(H9:H15)*5</f>
        <v>956.08505695825988</v>
      </c>
      <c r="I17" s="13">
        <f>SUM(I9:I15)*5</f>
        <v>1208.6699818856955</v>
      </c>
      <c r="J17" s="13">
        <f>SUM(J9:J15)*5</f>
        <v>699.36540124022554</v>
      </c>
      <c r="K17" s="16">
        <f>K15/K16</f>
        <v>23.694745582187288</v>
      </c>
      <c r="L17" s="16">
        <f t="shared" ref="L17:M17" si="6">L15/L16</f>
        <v>26.004204002094401</v>
      </c>
      <c r="M17" s="16">
        <f t="shared" si="6"/>
        <v>21.562608126203095</v>
      </c>
      <c r="N17" s="2"/>
      <c r="O17" s="2">
        <v>1621</v>
      </c>
      <c r="P17" s="2">
        <v>1038</v>
      </c>
      <c r="Q17" s="2">
        <v>583</v>
      </c>
      <c r="R17" s="2">
        <v>734</v>
      </c>
      <c r="S17" s="2">
        <v>273</v>
      </c>
      <c r="T17" s="2">
        <v>461</v>
      </c>
      <c r="U17" s="2">
        <v>25</v>
      </c>
      <c r="V17" s="2">
        <v>20</v>
      </c>
      <c r="W17" s="2">
        <v>5</v>
      </c>
      <c r="X17" s="2">
        <v>5</v>
      </c>
      <c r="Y17" s="2">
        <v>5</v>
      </c>
      <c r="Z17" s="2">
        <v>0</v>
      </c>
    </row>
    <row r="18" spans="1:26" x14ac:dyDescent="0.3">
      <c r="A18" s="1" t="s">
        <v>35</v>
      </c>
      <c r="B18" s="2">
        <v>5678</v>
      </c>
      <c r="C18" s="2">
        <v>3438</v>
      </c>
      <c r="D18" s="2">
        <v>2240</v>
      </c>
      <c r="E18" s="2">
        <v>197</v>
      </c>
      <c r="F18" s="2">
        <v>150</v>
      </c>
      <c r="G18" s="2">
        <v>47</v>
      </c>
      <c r="H18" s="2"/>
      <c r="I18" s="2"/>
      <c r="J18" s="2"/>
      <c r="K18" s="2"/>
      <c r="L18" s="2"/>
      <c r="M18" s="2"/>
      <c r="N18" s="2"/>
      <c r="O18" s="2">
        <v>2945</v>
      </c>
      <c r="P18" s="2">
        <v>2177</v>
      </c>
      <c r="Q18" s="2">
        <v>768</v>
      </c>
      <c r="R18" s="2">
        <v>2460</v>
      </c>
      <c r="S18" s="2">
        <v>1076</v>
      </c>
      <c r="T18" s="2">
        <v>1384</v>
      </c>
      <c r="U18" s="2">
        <v>50</v>
      </c>
      <c r="V18" s="2">
        <v>30</v>
      </c>
      <c r="W18" s="2">
        <v>20</v>
      </c>
      <c r="X18" s="2">
        <v>26</v>
      </c>
      <c r="Y18" s="2">
        <v>5</v>
      </c>
      <c r="Z18" s="2">
        <v>21</v>
      </c>
    </row>
    <row r="19" spans="1:26" x14ac:dyDescent="0.3">
      <c r="A19" s="1" t="s">
        <v>36</v>
      </c>
      <c r="B19" s="2">
        <v>355</v>
      </c>
      <c r="C19" s="2">
        <v>217</v>
      </c>
      <c r="D19" s="2">
        <v>138</v>
      </c>
      <c r="E19" s="2">
        <v>218</v>
      </c>
      <c r="F19" s="2">
        <v>126</v>
      </c>
      <c r="G19" s="2">
        <v>92</v>
      </c>
      <c r="H19" s="2"/>
      <c r="I19" s="2"/>
      <c r="J19" s="2"/>
      <c r="K19" s="2"/>
      <c r="L19" s="2"/>
      <c r="M19" s="2"/>
      <c r="N19" s="2"/>
      <c r="O19" s="2">
        <v>111</v>
      </c>
      <c r="P19" s="2">
        <v>81</v>
      </c>
      <c r="Q19" s="2">
        <v>30</v>
      </c>
      <c r="R19" s="2">
        <v>16</v>
      </c>
      <c r="S19" s="2">
        <v>5</v>
      </c>
      <c r="T19" s="2">
        <v>11</v>
      </c>
      <c r="U19" s="2">
        <v>0</v>
      </c>
      <c r="V19" s="2">
        <v>0</v>
      </c>
      <c r="W19" s="2">
        <v>0</v>
      </c>
      <c r="X19" s="2">
        <v>10</v>
      </c>
      <c r="Y19" s="2">
        <v>5</v>
      </c>
      <c r="Z19" s="2">
        <v>5</v>
      </c>
    </row>
    <row r="20" spans="1:26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B21" s="61" t="s">
        <v>29</v>
      </c>
      <c r="C21" s="61"/>
      <c r="D21" s="61"/>
      <c r="E21" s="61" t="s">
        <v>45</v>
      </c>
      <c r="F21" s="61"/>
      <c r="G21" s="61"/>
      <c r="H21" s="12"/>
      <c r="I21" s="12"/>
      <c r="J21" s="12"/>
      <c r="K21" s="12"/>
      <c r="L21" s="12"/>
      <c r="M21" s="12"/>
      <c r="N21" s="12"/>
      <c r="O21" s="61" t="s">
        <v>46</v>
      </c>
      <c r="P21" s="61"/>
      <c r="Q21" s="61"/>
      <c r="R21" s="61" t="s">
        <v>47</v>
      </c>
      <c r="S21" s="61"/>
      <c r="T21" s="61"/>
      <c r="U21" s="61" t="s">
        <v>48</v>
      </c>
      <c r="V21" s="61"/>
      <c r="W21" s="61"/>
      <c r="X21" s="61" t="s">
        <v>49</v>
      </c>
      <c r="Y21" s="61"/>
      <c r="Z21" s="61"/>
    </row>
    <row r="22" spans="1:26" x14ac:dyDescent="0.3">
      <c r="A22" s="1" t="s">
        <v>50</v>
      </c>
      <c r="B22" s="11" t="s">
        <v>29</v>
      </c>
      <c r="C22" s="11" t="s">
        <v>30</v>
      </c>
      <c r="D22" s="11" t="s">
        <v>31</v>
      </c>
      <c r="E22" s="11" t="s">
        <v>29</v>
      </c>
      <c r="F22" s="11" t="s">
        <v>30</v>
      </c>
      <c r="G22" s="11" t="s">
        <v>31</v>
      </c>
      <c r="H22" s="11"/>
      <c r="I22" s="11"/>
      <c r="J22" s="11"/>
      <c r="K22" s="11"/>
      <c r="L22" s="11"/>
      <c r="M22" s="11"/>
      <c r="N22" s="11"/>
      <c r="O22" s="11" t="s">
        <v>29</v>
      </c>
      <c r="P22" s="11" t="s">
        <v>30</v>
      </c>
      <c r="Q22" s="11" t="s">
        <v>31</v>
      </c>
      <c r="R22" s="11" t="s">
        <v>29</v>
      </c>
      <c r="S22" s="11" t="s">
        <v>30</v>
      </c>
      <c r="T22" s="11" t="s">
        <v>31</v>
      </c>
      <c r="U22" s="11" t="s">
        <v>29</v>
      </c>
      <c r="V22" s="11" t="s">
        <v>30</v>
      </c>
      <c r="W22" s="11" t="s">
        <v>31</v>
      </c>
      <c r="X22" s="11" t="s">
        <v>29</v>
      </c>
      <c r="Y22" s="11" t="s">
        <v>30</v>
      </c>
      <c r="Z22" s="11" t="s">
        <v>31</v>
      </c>
    </row>
    <row r="23" spans="1:26" x14ac:dyDescent="0.3">
      <c r="A23" s="1" t="s">
        <v>5</v>
      </c>
      <c r="B23" s="2">
        <v>117620</v>
      </c>
      <c r="C23" s="2">
        <v>62155</v>
      </c>
      <c r="D23" s="2">
        <v>55465</v>
      </c>
      <c r="E23" s="2">
        <v>72740</v>
      </c>
      <c r="F23" s="2">
        <v>40225</v>
      </c>
      <c r="G23" s="2">
        <v>32515</v>
      </c>
      <c r="H23" s="2"/>
      <c r="I23" s="2"/>
      <c r="J23" s="2"/>
      <c r="K23" s="2"/>
      <c r="L23" s="2"/>
      <c r="M23" s="2"/>
      <c r="N23" s="2"/>
      <c r="O23" s="2">
        <v>38425</v>
      </c>
      <c r="P23" s="2">
        <v>19255</v>
      </c>
      <c r="Q23" s="2">
        <v>19170</v>
      </c>
      <c r="R23" s="2">
        <v>5955</v>
      </c>
      <c r="S23" s="2">
        <v>2465</v>
      </c>
      <c r="T23" s="2">
        <v>3490</v>
      </c>
      <c r="U23" s="2">
        <v>425</v>
      </c>
      <c r="V23" s="2">
        <v>180</v>
      </c>
      <c r="W23" s="2">
        <v>245</v>
      </c>
      <c r="X23" s="2">
        <v>75</v>
      </c>
      <c r="Y23" s="2">
        <v>30</v>
      </c>
      <c r="Z23" s="2">
        <v>45</v>
      </c>
    </row>
    <row r="24" spans="1:26" x14ac:dyDescent="0.3">
      <c r="A24" s="1" t="s">
        <v>16</v>
      </c>
      <c r="B24" s="2">
        <v>20095</v>
      </c>
      <c r="C24" s="2">
        <v>10480</v>
      </c>
      <c r="D24" s="2">
        <v>9615</v>
      </c>
      <c r="E24" s="2">
        <v>20095</v>
      </c>
      <c r="F24" s="2">
        <v>10480</v>
      </c>
      <c r="G24" s="2">
        <v>9615</v>
      </c>
      <c r="H24" s="2"/>
      <c r="I24" s="2"/>
      <c r="J24" s="2"/>
      <c r="K24" s="2"/>
      <c r="L24" s="2"/>
      <c r="M24" s="2"/>
      <c r="N24" s="2"/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</row>
    <row r="25" spans="1:26" x14ac:dyDescent="0.3">
      <c r="A25" s="1" t="s">
        <v>17</v>
      </c>
      <c r="B25" s="2">
        <v>17175</v>
      </c>
      <c r="C25" s="2">
        <v>8815</v>
      </c>
      <c r="D25" s="2">
        <v>8360</v>
      </c>
      <c r="E25" s="2">
        <v>17175</v>
      </c>
      <c r="F25" s="2">
        <v>8815</v>
      </c>
      <c r="G25" s="2">
        <v>8360</v>
      </c>
      <c r="H25" s="2"/>
      <c r="I25" s="2"/>
      <c r="J25" s="2"/>
      <c r="K25" s="2"/>
      <c r="L25" s="2"/>
      <c r="M25" s="2"/>
      <c r="N25" s="2"/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</row>
    <row r="26" spans="1:26" x14ac:dyDescent="0.3">
      <c r="A26" s="1" t="s">
        <v>18</v>
      </c>
      <c r="B26" s="2">
        <v>15225</v>
      </c>
      <c r="C26" s="2">
        <v>8070</v>
      </c>
      <c r="D26" s="2">
        <v>7155</v>
      </c>
      <c r="E26" s="2">
        <v>15205</v>
      </c>
      <c r="F26" s="2">
        <v>8065</v>
      </c>
      <c r="G26" s="2">
        <v>7140</v>
      </c>
      <c r="H26" s="2"/>
      <c r="I26" s="2"/>
      <c r="J26" s="2"/>
      <c r="K26" s="2"/>
      <c r="L26" s="2"/>
      <c r="M26" s="2"/>
      <c r="N26" s="2"/>
      <c r="O26" s="2">
        <v>20</v>
      </c>
      <c r="P26" s="2">
        <v>5</v>
      </c>
      <c r="Q26" s="2">
        <v>15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</row>
    <row r="27" spans="1:26" x14ac:dyDescent="0.3">
      <c r="A27" s="1" t="s">
        <v>19</v>
      </c>
      <c r="B27" s="2">
        <v>12620</v>
      </c>
      <c r="C27" s="2">
        <v>6540</v>
      </c>
      <c r="D27" s="2">
        <v>6080</v>
      </c>
      <c r="E27" s="2">
        <v>10970</v>
      </c>
      <c r="F27" s="2">
        <v>6280</v>
      </c>
      <c r="G27" s="2">
        <v>4690</v>
      </c>
      <c r="H27" s="13">
        <f t="shared" ref="H27:J34" si="7">E27/B27*100</f>
        <v>86.925515055467514</v>
      </c>
      <c r="I27" s="13">
        <f t="shared" si="7"/>
        <v>96.024464831804281</v>
      </c>
      <c r="J27" s="13">
        <f t="shared" si="7"/>
        <v>77.13815789473685</v>
      </c>
      <c r="K27" s="14">
        <f>H35+1500</f>
        <v>2447.7842264872306</v>
      </c>
      <c r="L27" s="14">
        <f t="shared" ref="L27:M27" si="8">I35+1500</f>
        <v>2701.3273037559302</v>
      </c>
      <c r="M27" s="14">
        <f t="shared" si="8"/>
        <v>2190.4292134495026</v>
      </c>
      <c r="N27" s="2"/>
      <c r="O27" s="2">
        <v>1585</v>
      </c>
      <c r="P27" s="2">
        <v>240</v>
      </c>
      <c r="Q27" s="2">
        <v>1345</v>
      </c>
      <c r="R27" s="2">
        <v>35</v>
      </c>
      <c r="S27" s="2">
        <v>15</v>
      </c>
      <c r="T27" s="2">
        <v>20</v>
      </c>
      <c r="U27" s="2">
        <v>25</v>
      </c>
      <c r="V27" s="2">
        <v>5</v>
      </c>
      <c r="W27" s="2">
        <v>20</v>
      </c>
      <c r="X27" s="2">
        <v>5</v>
      </c>
      <c r="Y27" s="2">
        <v>0</v>
      </c>
      <c r="Z27" s="2">
        <v>5</v>
      </c>
    </row>
    <row r="28" spans="1:26" x14ac:dyDescent="0.3">
      <c r="A28" s="1" t="s">
        <v>20</v>
      </c>
      <c r="B28" s="2">
        <v>9120</v>
      </c>
      <c r="C28" s="2">
        <v>4480</v>
      </c>
      <c r="D28" s="2">
        <v>4640</v>
      </c>
      <c r="E28" s="2">
        <v>4705</v>
      </c>
      <c r="F28" s="2">
        <v>3240</v>
      </c>
      <c r="G28" s="2">
        <v>1465</v>
      </c>
      <c r="H28" s="13">
        <f t="shared" si="7"/>
        <v>51.589912280701753</v>
      </c>
      <c r="I28" s="13">
        <f t="shared" si="7"/>
        <v>72.321428571428569</v>
      </c>
      <c r="J28" s="13">
        <f t="shared" si="7"/>
        <v>31.573275862068968</v>
      </c>
      <c r="K28" s="15"/>
      <c r="L28" s="15"/>
      <c r="M28" s="15"/>
      <c r="N28" s="2"/>
      <c r="O28" s="2">
        <v>4265</v>
      </c>
      <c r="P28" s="2">
        <v>1200</v>
      </c>
      <c r="Q28" s="2">
        <v>3065</v>
      </c>
      <c r="R28" s="2">
        <v>110</v>
      </c>
      <c r="S28" s="2">
        <v>30</v>
      </c>
      <c r="T28" s="2">
        <v>80</v>
      </c>
      <c r="U28" s="2">
        <v>30</v>
      </c>
      <c r="V28" s="2">
        <v>10</v>
      </c>
      <c r="W28" s="2">
        <v>20</v>
      </c>
      <c r="X28" s="2">
        <v>10</v>
      </c>
      <c r="Y28" s="2">
        <v>0</v>
      </c>
      <c r="Z28" s="2">
        <v>10</v>
      </c>
    </row>
    <row r="29" spans="1:26" x14ac:dyDescent="0.3">
      <c r="A29" s="1" t="s">
        <v>21</v>
      </c>
      <c r="B29" s="2">
        <v>9500</v>
      </c>
      <c r="C29" s="2">
        <v>4800</v>
      </c>
      <c r="D29" s="2">
        <v>4700</v>
      </c>
      <c r="E29" s="2">
        <v>2445</v>
      </c>
      <c r="F29" s="2">
        <v>1795</v>
      </c>
      <c r="G29" s="2">
        <v>650</v>
      </c>
      <c r="H29" s="13">
        <f t="shared" si="7"/>
        <v>25.736842105263158</v>
      </c>
      <c r="I29" s="13">
        <f t="shared" si="7"/>
        <v>37.395833333333336</v>
      </c>
      <c r="J29" s="13">
        <f t="shared" si="7"/>
        <v>13.829787234042554</v>
      </c>
      <c r="K29" s="14">
        <f>(H33+H34)/2</f>
        <v>3.1705787222465727</v>
      </c>
      <c r="L29" s="14">
        <f t="shared" ref="L29:M29" si="9">(I33+I34)/2</f>
        <v>4.456723930408141</v>
      </c>
      <c r="M29" s="14">
        <f t="shared" si="9"/>
        <v>1.2691715223360793</v>
      </c>
      <c r="N29" s="2"/>
      <c r="O29" s="2">
        <v>6765</v>
      </c>
      <c r="P29" s="2">
        <v>2895</v>
      </c>
      <c r="Q29" s="2">
        <v>3870</v>
      </c>
      <c r="R29" s="2">
        <v>215</v>
      </c>
      <c r="S29" s="2">
        <v>90</v>
      </c>
      <c r="T29" s="2">
        <v>125</v>
      </c>
      <c r="U29" s="2">
        <v>70</v>
      </c>
      <c r="V29" s="2">
        <v>15</v>
      </c>
      <c r="W29" s="2">
        <v>55</v>
      </c>
      <c r="X29" s="2">
        <v>5</v>
      </c>
      <c r="Y29" s="2">
        <v>5</v>
      </c>
      <c r="Z29" s="2">
        <v>0</v>
      </c>
    </row>
    <row r="30" spans="1:26" x14ac:dyDescent="0.3">
      <c r="A30" s="1" t="s">
        <v>22</v>
      </c>
      <c r="B30" s="2">
        <v>7530</v>
      </c>
      <c r="C30" s="2">
        <v>3685</v>
      </c>
      <c r="D30" s="2">
        <v>3845</v>
      </c>
      <c r="E30" s="2">
        <v>860</v>
      </c>
      <c r="F30" s="2">
        <v>660</v>
      </c>
      <c r="G30" s="2">
        <v>200</v>
      </c>
      <c r="H30" s="13">
        <f t="shared" si="7"/>
        <v>11.42098273572377</v>
      </c>
      <c r="I30" s="13">
        <f t="shared" si="7"/>
        <v>17.910447761194028</v>
      </c>
      <c r="J30" s="13">
        <f t="shared" si="7"/>
        <v>5.2015604681404417</v>
      </c>
      <c r="K30" s="14"/>
      <c r="L30" s="14"/>
      <c r="M30" s="14"/>
      <c r="N30" s="2"/>
      <c r="O30" s="2">
        <v>6255</v>
      </c>
      <c r="P30" s="2">
        <v>2895</v>
      </c>
      <c r="Q30" s="2">
        <v>3360</v>
      </c>
      <c r="R30" s="2">
        <v>365</v>
      </c>
      <c r="S30" s="2">
        <v>110</v>
      </c>
      <c r="T30" s="2">
        <v>255</v>
      </c>
      <c r="U30" s="2">
        <v>45</v>
      </c>
      <c r="V30" s="2">
        <v>15</v>
      </c>
      <c r="W30" s="2">
        <v>30</v>
      </c>
      <c r="X30" s="2">
        <v>5</v>
      </c>
      <c r="Y30" s="2">
        <v>5</v>
      </c>
      <c r="Z30" s="2">
        <v>0</v>
      </c>
    </row>
    <row r="31" spans="1:26" x14ac:dyDescent="0.3">
      <c r="A31" s="1" t="s">
        <v>23</v>
      </c>
      <c r="B31" s="2">
        <v>5795</v>
      </c>
      <c r="C31" s="2">
        <v>3320</v>
      </c>
      <c r="D31" s="2">
        <v>2475</v>
      </c>
      <c r="E31" s="2">
        <v>385</v>
      </c>
      <c r="F31" s="2">
        <v>245</v>
      </c>
      <c r="G31" s="2">
        <v>140</v>
      </c>
      <c r="H31" s="13">
        <f t="shared" si="7"/>
        <v>6.6436583261432274</v>
      </c>
      <c r="I31" s="13">
        <f t="shared" si="7"/>
        <v>7.3795180722891569</v>
      </c>
      <c r="J31" s="13">
        <f t="shared" si="7"/>
        <v>5.6565656565656566</v>
      </c>
      <c r="K31" s="14">
        <f>K29*50</f>
        <v>158.52893611232864</v>
      </c>
      <c r="L31" s="14">
        <f t="shared" ref="L31:M31" si="10">L29*50</f>
        <v>222.83619652040704</v>
      </c>
      <c r="M31" s="14">
        <f t="shared" si="10"/>
        <v>63.458576116803968</v>
      </c>
      <c r="N31" s="2"/>
      <c r="O31" s="2">
        <v>4990</v>
      </c>
      <c r="P31" s="2">
        <v>2895</v>
      </c>
      <c r="Q31" s="2">
        <v>2095</v>
      </c>
      <c r="R31" s="2">
        <v>360</v>
      </c>
      <c r="S31" s="2">
        <v>155</v>
      </c>
      <c r="T31" s="2">
        <v>205</v>
      </c>
      <c r="U31" s="2">
        <v>60</v>
      </c>
      <c r="V31" s="2">
        <v>25</v>
      </c>
      <c r="W31" s="2">
        <v>35</v>
      </c>
      <c r="X31" s="2">
        <v>0</v>
      </c>
      <c r="Y31" s="2">
        <v>0</v>
      </c>
      <c r="Z31" s="2">
        <v>0</v>
      </c>
    </row>
    <row r="32" spans="1:26" x14ac:dyDescent="0.3">
      <c r="A32" s="1" t="s">
        <v>24</v>
      </c>
      <c r="B32" s="2">
        <v>4840</v>
      </c>
      <c r="C32" s="2">
        <v>2700</v>
      </c>
      <c r="D32" s="2">
        <v>2140</v>
      </c>
      <c r="E32" s="2">
        <v>195</v>
      </c>
      <c r="F32" s="2">
        <v>140</v>
      </c>
      <c r="G32" s="2">
        <v>55</v>
      </c>
      <c r="H32" s="13">
        <f t="shared" si="7"/>
        <v>4.0289256198347108</v>
      </c>
      <c r="I32" s="13">
        <f t="shared" si="7"/>
        <v>5.1851851851851851</v>
      </c>
      <c r="J32" s="13">
        <f t="shared" si="7"/>
        <v>2.570093457943925</v>
      </c>
      <c r="K32" s="14"/>
      <c r="L32" s="14"/>
      <c r="M32" s="14"/>
      <c r="N32" s="2"/>
      <c r="O32" s="2">
        <v>4175</v>
      </c>
      <c r="P32" s="2">
        <v>2360</v>
      </c>
      <c r="Q32" s="2">
        <v>1815</v>
      </c>
      <c r="R32" s="2">
        <v>420</v>
      </c>
      <c r="S32" s="2">
        <v>180</v>
      </c>
      <c r="T32" s="2">
        <v>240</v>
      </c>
      <c r="U32" s="2">
        <v>40</v>
      </c>
      <c r="V32" s="2">
        <v>15</v>
      </c>
      <c r="W32" s="2">
        <v>25</v>
      </c>
      <c r="X32" s="2">
        <v>10</v>
      </c>
      <c r="Y32" s="2">
        <v>5</v>
      </c>
      <c r="Z32" s="2">
        <v>5</v>
      </c>
    </row>
    <row r="33" spans="1:26" x14ac:dyDescent="0.3">
      <c r="A33" s="1" t="s">
        <v>25</v>
      </c>
      <c r="B33" s="2">
        <v>4360</v>
      </c>
      <c r="C33" s="2">
        <v>2470</v>
      </c>
      <c r="D33" s="2">
        <v>1890</v>
      </c>
      <c r="E33" s="2">
        <v>140</v>
      </c>
      <c r="F33" s="2">
        <v>100</v>
      </c>
      <c r="G33" s="2">
        <v>40</v>
      </c>
      <c r="H33" s="13">
        <f t="shared" si="7"/>
        <v>3.2110091743119269</v>
      </c>
      <c r="I33" s="13">
        <f t="shared" si="7"/>
        <v>4.048582995951417</v>
      </c>
      <c r="J33" s="13">
        <f t="shared" si="7"/>
        <v>2.1164021164021163</v>
      </c>
      <c r="K33" s="14">
        <f>K27-K31</f>
        <v>2289.255290374902</v>
      </c>
      <c r="L33" s="14">
        <f t="shared" ref="L33:M33" si="11">L27-L31</f>
        <v>2478.491107235523</v>
      </c>
      <c r="M33" s="14">
        <f t="shared" si="11"/>
        <v>2126.9706373326985</v>
      </c>
      <c r="N33" s="2"/>
      <c r="O33" s="2">
        <v>3550</v>
      </c>
      <c r="P33" s="2">
        <v>2075</v>
      </c>
      <c r="Q33" s="2">
        <v>1475</v>
      </c>
      <c r="R33" s="2">
        <v>630</v>
      </c>
      <c r="S33" s="2">
        <v>270</v>
      </c>
      <c r="T33" s="2">
        <v>360</v>
      </c>
      <c r="U33" s="2">
        <v>40</v>
      </c>
      <c r="V33" s="2">
        <v>25</v>
      </c>
      <c r="W33" s="2">
        <v>15</v>
      </c>
      <c r="X33" s="2">
        <v>0</v>
      </c>
      <c r="Y33" s="2">
        <v>0</v>
      </c>
      <c r="Z33" s="2">
        <v>0</v>
      </c>
    </row>
    <row r="34" spans="1:26" x14ac:dyDescent="0.3">
      <c r="A34" s="1" t="s">
        <v>26</v>
      </c>
      <c r="B34" s="2">
        <v>3035</v>
      </c>
      <c r="C34" s="2">
        <v>1850</v>
      </c>
      <c r="D34" s="2">
        <v>1185</v>
      </c>
      <c r="E34" s="2">
        <v>95</v>
      </c>
      <c r="F34" s="2">
        <v>90</v>
      </c>
      <c r="G34" s="2">
        <v>5</v>
      </c>
      <c r="H34" s="13">
        <f t="shared" si="7"/>
        <v>3.1301482701812189</v>
      </c>
      <c r="I34" s="13">
        <f t="shared" si="7"/>
        <v>4.8648648648648649</v>
      </c>
      <c r="J34" s="13">
        <f t="shared" si="7"/>
        <v>0.42194092827004215</v>
      </c>
      <c r="K34" s="14">
        <f>100-K29</f>
        <v>96.829421277753426</v>
      </c>
      <c r="L34" s="14">
        <f t="shared" ref="L34:M34" si="12">100-L29</f>
        <v>95.543276069591855</v>
      </c>
      <c r="M34" s="14">
        <f t="shared" si="12"/>
        <v>98.73082847766392</v>
      </c>
      <c r="N34" s="2"/>
      <c r="O34" s="2">
        <v>2215</v>
      </c>
      <c r="P34" s="2">
        <v>1445</v>
      </c>
      <c r="Q34" s="2">
        <v>770</v>
      </c>
      <c r="R34" s="2">
        <v>685</v>
      </c>
      <c r="S34" s="2">
        <v>295</v>
      </c>
      <c r="T34" s="2">
        <v>390</v>
      </c>
      <c r="U34" s="2">
        <v>40</v>
      </c>
      <c r="V34" s="2">
        <v>20</v>
      </c>
      <c r="W34" s="2">
        <v>20</v>
      </c>
      <c r="X34" s="2">
        <v>0</v>
      </c>
      <c r="Y34" s="2">
        <v>0</v>
      </c>
      <c r="Z34" s="2">
        <v>0</v>
      </c>
    </row>
    <row r="35" spans="1:26" x14ac:dyDescent="0.3">
      <c r="A35" s="1" t="s">
        <v>27</v>
      </c>
      <c r="B35" s="2">
        <v>2380</v>
      </c>
      <c r="C35" s="2">
        <v>1335</v>
      </c>
      <c r="D35" s="2">
        <v>1045</v>
      </c>
      <c r="E35" s="2">
        <v>70</v>
      </c>
      <c r="F35" s="2">
        <v>45</v>
      </c>
      <c r="G35" s="2">
        <v>25</v>
      </c>
      <c r="H35" s="13">
        <f>SUM(H27:H33)*5</f>
        <v>947.7842264872304</v>
      </c>
      <c r="I35" s="13">
        <f>SUM(I27:I33)*5</f>
        <v>1201.32730375593</v>
      </c>
      <c r="J35" s="13">
        <f>SUM(J27:J33)*5</f>
        <v>690.42921344950264</v>
      </c>
      <c r="K35" s="16">
        <f>K33/K34</f>
        <v>23.642145746262543</v>
      </c>
      <c r="L35" s="16">
        <f t="shared" ref="L35:M35" si="13">L33/L34</f>
        <v>25.941031218463124</v>
      </c>
      <c r="M35" s="16">
        <f t="shared" si="13"/>
        <v>21.543125588314975</v>
      </c>
      <c r="N35" s="2"/>
      <c r="O35" s="2">
        <v>1580</v>
      </c>
      <c r="P35" s="2">
        <v>1010</v>
      </c>
      <c r="Q35" s="2">
        <v>570</v>
      </c>
      <c r="R35" s="2">
        <v>700</v>
      </c>
      <c r="S35" s="2">
        <v>255</v>
      </c>
      <c r="T35" s="2">
        <v>445</v>
      </c>
      <c r="U35" s="2">
        <v>25</v>
      </c>
      <c r="V35" s="2">
        <v>20</v>
      </c>
      <c r="W35" s="2">
        <v>5</v>
      </c>
      <c r="X35" s="2">
        <v>5</v>
      </c>
      <c r="Y35" s="2">
        <v>5</v>
      </c>
      <c r="Z35" s="2">
        <v>0</v>
      </c>
    </row>
    <row r="36" spans="1:26" x14ac:dyDescent="0.3">
      <c r="A36" s="1" t="s">
        <v>35</v>
      </c>
      <c r="B36" s="2">
        <v>5605</v>
      </c>
      <c r="C36" s="2">
        <v>3400</v>
      </c>
      <c r="D36" s="2">
        <v>2205</v>
      </c>
      <c r="E36" s="2">
        <v>195</v>
      </c>
      <c r="F36" s="2">
        <v>150</v>
      </c>
      <c r="G36" s="2">
        <v>45</v>
      </c>
      <c r="H36" s="2"/>
      <c r="I36" s="2"/>
      <c r="J36" s="2"/>
      <c r="K36" s="2"/>
      <c r="L36" s="2"/>
      <c r="M36" s="2"/>
      <c r="N36" s="2"/>
      <c r="O36" s="2">
        <v>2915</v>
      </c>
      <c r="P36" s="2">
        <v>2155</v>
      </c>
      <c r="Q36" s="2">
        <v>760</v>
      </c>
      <c r="R36" s="2">
        <v>2420</v>
      </c>
      <c r="S36" s="2">
        <v>1060</v>
      </c>
      <c r="T36" s="2">
        <v>1360</v>
      </c>
      <c r="U36" s="2">
        <v>50</v>
      </c>
      <c r="V36" s="2">
        <v>30</v>
      </c>
      <c r="W36" s="2">
        <v>20</v>
      </c>
      <c r="X36" s="2">
        <v>25</v>
      </c>
      <c r="Y36" s="2">
        <v>5</v>
      </c>
      <c r="Z36" s="2">
        <v>20</v>
      </c>
    </row>
    <row r="37" spans="1:26" x14ac:dyDescent="0.3">
      <c r="A37" s="1" t="s">
        <v>36</v>
      </c>
      <c r="B37" s="2">
        <v>340</v>
      </c>
      <c r="C37" s="2">
        <v>210</v>
      </c>
      <c r="D37" s="2">
        <v>130</v>
      </c>
      <c r="E37" s="2">
        <v>205</v>
      </c>
      <c r="F37" s="2">
        <v>120</v>
      </c>
      <c r="G37" s="2">
        <v>85</v>
      </c>
      <c r="H37" s="2"/>
      <c r="I37" s="2"/>
      <c r="J37" s="2"/>
      <c r="K37" s="2"/>
      <c r="L37" s="2"/>
      <c r="M37" s="2"/>
      <c r="N37" s="2"/>
      <c r="O37" s="2">
        <v>110</v>
      </c>
      <c r="P37" s="2">
        <v>80</v>
      </c>
      <c r="Q37" s="2">
        <v>30</v>
      </c>
      <c r="R37" s="2">
        <v>15</v>
      </c>
      <c r="S37" s="2">
        <v>5</v>
      </c>
      <c r="T37" s="2">
        <v>10</v>
      </c>
      <c r="U37" s="2">
        <v>0</v>
      </c>
      <c r="V37" s="2">
        <v>0</v>
      </c>
      <c r="W37" s="2">
        <v>0</v>
      </c>
      <c r="X37" s="2">
        <v>10</v>
      </c>
      <c r="Y37" s="2">
        <v>5</v>
      </c>
      <c r="Z37" s="2">
        <v>5</v>
      </c>
    </row>
    <row r="38" spans="1:26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B39" s="61" t="s">
        <v>29</v>
      </c>
      <c r="C39" s="61"/>
      <c r="D39" s="61"/>
      <c r="E39" s="61" t="s">
        <v>45</v>
      </c>
      <c r="F39" s="61"/>
      <c r="G39" s="61"/>
      <c r="H39" s="12"/>
      <c r="I39" s="12"/>
      <c r="J39" s="12"/>
      <c r="K39" s="12"/>
      <c r="L39" s="12"/>
      <c r="M39" s="12"/>
      <c r="N39" s="12"/>
      <c r="O39" s="61" t="s">
        <v>46</v>
      </c>
      <c r="P39" s="61"/>
      <c r="Q39" s="61"/>
      <c r="R39" s="61" t="s">
        <v>47</v>
      </c>
      <c r="S39" s="61"/>
      <c r="T39" s="61"/>
      <c r="U39" s="61" t="s">
        <v>48</v>
      </c>
      <c r="V39" s="61"/>
      <c r="W39" s="61"/>
      <c r="X39" s="61" t="s">
        <v>49</v>
      </c>
      <c r="Y39" s="61"/>
      <c r="Z39" s="61"/>
    </row>
    <row r="40" spans="1:26" x14ac:dyDescent="0.3">
      <c r="A40" s="1" t="s">
        <v>51</v>
      </c>
      <c r="B40" s="11" t="s">
        <v>29</v>
      </c>
      <c r="C40" s="11" t="s">
        <v>30</v>
      </c>
      <c r="D40" s="11" t="s">
        <v>31</v>
      </c>
      <c r="E40" s="11" t="s">
        <v>29</v>
      </c>
      <c r="F40" s="11" t="s">
        <v>30</v>
      </c>
      <c r="G40" s="11" t="s">
        <v>31</v>
      </c>
      <c r="H40" s="11"/>
      <c r="I40" s="11"/>
      <c r="J40" s="11"/>
      <c r="K40" s="11"/>
      <c r="L40" s="11"/>
      <c r="M40" s="11"/>
      <c r="N40" s="11"/>
      <c r="O40" s="11" t="s">
        <v>29</v>
      </c>
      <c r="P40" s="11" t="s">
        <v>30</v>
      </c>
      <c r="Q40" s="11" t="s">
        <v>31</v>
      </c>
      <c r="R40" s="11" t="s">
        <v>29</v>
      </c>
      <c r="S40" s="11" t="s">
        <v>30</v>
      </c>
      <c r="T40" s="11" t="s">
        <v>31</v>
      </c>
      <c r="U40" s="11" t="s">
        <v>29</v>
      </c>
      <c r="V40" s="11" t="s">
        <v>30</v>
      </c>
      <c r="W40" s="11" t="s">
        <v>31</v>
      </c>
      <c r="X40" s="11" t="s">
        <v>29</v>
      </c>
      <c r="Y40" s="11" t="s">
        <v>30</v>
      </c>
      <c r="Z40" s="11" t="s">
        <v>31</v>
      </c>
    </row>
    <row r="41" spans="1:26" x14ac:dyDescent="0.3">
      <c r="A41" s="1" t="s">
        <v>5</v>
      </c>
      <c r="B41" s="2">
        <v>4625</v>
      </c>
      <c r="C41" s="2">
        <v>2415</v>
      </c>
      <c r="D41" s="2">
        <v>2210</v>
      </c>
      <c r="E41" s="2">
        <v>2832</v>
      </c>
      <c r="F41" s="2">
        <v>1574</v>
      </c>
      <c r="G41" s="2">
        <v>1258</v>
      </c>
      <c r="H41" s="2"/>
      <c r="I41" s="2"/>
      <c r="J41" s="2"/>
      <c r="K41" s="2"/>
      <c r="L41" s="2"/>
      <c r="M41" s="2"/>
      <c r="N41" s="2"/>
      <c r="O41" s="2">
        <v>1457</v>
      </c>
      <c r="P41" s="2">
        <v>727</v>
      </c>
      <c r="Q41" s="2">
        <v>730</v>
      </c>
      <c r="R41" s="2">
        <v>320</v>
      </c>
      <c r="S41" s="2">
        <v>109</v>
      </c>
      <c r="T41" s="2">
        <v>211</v>
      </c>
      <c r="U41" s="2">
        <v>14</v>
      </c>
      <c r="V41" s="2">
        <v>5</v>
      </c>
      <c r="W41" s="2">
        <v>9</v>
      </c>
      <c r="X41" s="2">
        <v>2</v>
      </c>
      <c r="Y41" s="2">
        <v>0</v>
      </c>
      <c r="Z41" s="2">
        <v>2</v>
      </c>
    </row>
    <row r="42" spans="1:26" x14ac:dyDescent="0.3">
      <c r="A42" s="1" t="s">
        <v>16</v>
      </c>
      <c r="B42" s="2">
        <v>579</v>
      </c>
      <c r="C42" s="2">
        <v>306</v>
      </c>
      <c r="D42" s="2">
        <v>273</v>
      </c>
      <c r="E42" s="2">
        <v>579</v>
      </c>
      <c r="F42" s="2">
        <v>306</v>
      </c>
      <c r="G42" s="2">
        <v>273</v>
      </c>
      <c r="H42" s="2"/>
      <c r="I42" s="2"/>
      <c r="J42" s="2"/>
      <c r="K42" s="2"/>
      <c r="L42" s="2"/>
      <c r="M42" s="2"/>
      <c r="N42" s="2"/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/>
      <c r="U42" s="2">
        <v>0</v>
      </c>
      <c r="V42" s="2"/>
      <c r="W42" s="2"/>
      <c r="X42" s="2">
        <v>0</v>
      </c>
      <c r="Y42" s="2"/>
      <c r="Z42" s="2"/>
    </row>
    <row r="43" spans="1:26" x14ac:dyDescent="0.3">
      <c r="A43" s="1" t="s">
        <v>17</v>
      </c>
      <c r="B43" s="2">
        <v>608</v>
      </c>
      <c r="C43" s="2">
        <v>314</v>
      </c>
      <c r="D43" s="2">
        <v>294</v>
      </c>
      <c r="E43" s="2">
        <v>608</v>
      </c>
      <c r="F43" s="2">
        <v>314</v>
      </c>
      <c r="G43" s="2">
        <v>294</v>
      </c>
      <c r="H43" s="2"/>
      <c r="I43" s="2"/>
      <c r="J43" s="2"/>
      <c r="K43" s="2"/>
      <c r="L43" s="2"/>
      <c r="M43" s="2"/>
      <c r="N43" s="2"/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/>
      <c r="U43" s="2">
        <v>0</v>
      </c>
      <c r="V43" s="2"/>
      <c r="W43" s="2"/>
      <c r="X43" s="2">
        <v>0</v>
      </c>
      <c r="Y43" s="2"/>
      <c r="Z43" s="2"/>
    </row>
    <row r="44" spans="1:26" x14ac:dyDescent="0.3">
      <c r="A44" s="1" t="s">
        <v>18</v>
      </c>
      <c r="B44" s="2">
        <v>602</v>
      </c>
      <c r="C44" s="2">
        <v>307</v>
      </c>
      <c r="D44" s="2">
        <v>295</v>
      </c>
      <c r="E44" s="2">
        <v>602</v>
      </c>
      <c r="F44" s="2">
        <v>307</v>
      </c>
      <c r="G44" s="2">
        <v>295</v>
      </c>
      <c r="H44" s="2"/>
      <c r="I44" s="2"/>
      <c r="J44" s="2"/>
      <c r="K44" s="2"/>
      <c r="L44" s="2"/>
      <c r="M44" s="2"/>
      <c r="N44" s="2"/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/>
      <c r="U44" s="2">
        <v>0</v>
      </c>
      <c r="V44" s="2"/>
      <c r="W44" s="2"/>
      <c r="X44" s="2">
        <v>0</v>
      </c>
      <c r="Y44" s="2"/>
      <c r="Z44" s="2"/>
    </row>
    <row r="45" spans="1:26" x14ac:dyDescent="0.3">
      <c r="A45" s="1" t="s">
        <v>19</v>
      </c>
      <c r="B45" s="2">
        <v>533</v>
      </c>
      <c r="C45" s="2">
        <v>287</v>
      </c>
      <c r="D45" s="2">
        <v>246</v>
      </c>
      <c r="E45" s="2">
        <v>493</v>
      </c>
      <c r="F45" s="2">
        <v>284</v>
      </c>
      <c r="G45" s="2">
        <v>209</v>
      </c>
      <c r="H45" s="13">
        <f t="shared" ref="H45:J52" si="14">E45/B45*100</f>
        <v>92.495309568480295</v>
      </c>
      <c r="I45" s="13">
        <f t="shared" si="14"/>
        <v>98.954703832752614</v>
      </c>
      <c r="J45" s="13">
        <f t="shared" si="14"/>
        <v>84.959349593495944</v>
      </c>
      <c r="K45" s="14">
        <f>H53+1500</f>
        <v>2637.945236192365</v>
      </c>
      <c r="L45" s="14">
        <f t="shared" ref="L45:M45" si="15">I53+1500</f>
        <v>2870.8154253477569</v>
      </c>
      <c r="M45" s="14">
        <f t="shared" si="15"/>
        <v>2395.1720801010915</v>
      </c>
      <c r="N45" s="2"/>
      <c r="O45" s="2">
        <v>38</v>
      </c>
      <c r="P45" s="2">
        <v>3</v>
      </c>
      <c r="Q45" s="2">
        <v>35</v>
      </c>
      <c r="R45" s="2">
        <v>2</v>
      </c>
      <c r="S45" s="2">
        <v>0</v>
      </c>
      <c r="T45" s="2">
        <v>2</v>
      </c>
      <c r="U45" s="2">
        <v>0</v>
      </c>
      <c r="V45" s="2"/>
      <c r="W45" s="2"/>
      <c r="X45" s="2">
        <v>0</v>
      </c>
      <c r="Y45" s="2"/>
      <c r="Z45" s="2"/>
    </row>
    <row r="46" spans="1:26" x14ac:dyDescent="0.3">
      <c r="A46" s="1" t="s">
        <v>20</v>
      </c>
      <c r="B46" s="2">
        <v>369</v>
      </c>
      <c r="C46" s="2">
        <v>182</v>
      </c>
      <c r="D46" s="2">
        <v>187</v>
      </c>
      <c r="E46" s="2">
        <v>228</v>
      </c>
      <c r="F46" s="2">
        <v>151</v>
      </c>
      <c r="G46" s="2">
        <v>77</v>
      </c>
      <c r="H46" s="13">
        <f t="shared" si="14"/>
        <v>61.788617886178862</v>
      </c>
      <c r="I46" s="13">
        <f t="shared" si="14"/>
        <v>82.967032967032978</v>
      </c>
      <c r="J46" s="13">
        <f t="shared" si="14"/>
        <v>41.17647058823529</v>
      </c>
      <c r="K46" s="15"/>
      <c r="L46" s="15"/>
      <c r="M46" s="15"/>
      <c r="N46" s="2"/>
      <c r="O46" s="2">
        <v>133</v>
      </c>
      <c r="P46" s="2">
        <v>30</v>
      </c>
      <c r="Q46" s="2">
        <v>103</v>
      </c>
      <c r="R46" s="2">
        <v>6</v>
      </c>
      <c r="S46" s="2">
        <v>1</v>
      </c>
      <c r="T46" s="2">
        <v>5</v>
      </c>
      <c r="U46" s="2">
        <v>2</v>
      </c>
      <c r="V46" s="2"/>
      <c r="W46" s="2">
        <v>2</v>
      </c>
      <c r="X46" s="2">
        <v>0</v>
      </c>
      <c r="Y46" s="2"/>
      <c r="Z46" s="2"/>
    </row>
    <row r="47" spans="1:26" x14ac:dyDescent="0.3">
      <c r="A47" s="1" t="s">
        <v>21</v>
      </c>
      <c r="B47" s="2">
        <v>546</v>
      </c>
      <c r="C47" s="2">
        <v>277</v>
      </c>
      <c r="D47" s="2">
        <v>269</v>
      </c>
      <c r="E47" s="2">
        <v>159</v>
      </c>
      <c r="F47" s="2">
        <v>109</v>
      </c>
      <c r="G47" s="2">
        <v>50</v>
      </c>
      <c r="H47" s="13">
        <f t="shared" si="14"/>
        <v>29.120879120879124</v>
      </c>
      <c r="I47" s="13">
        <f t="shared" si="14"/>
        <v>39.35018050541516</v>
      </c>
      <c r="J47" s="13">
        <f t="shared" si="14"/>
        <v>18.587360594795538</v>
      </c>
      <c r="K47" s="14">
        <f>(H51+H52)/2</f>
        <v>6.4489835059455309</v>
      </c>
      <c r="L47" s="14">
        <f t="shared" ref="L47:M47" si="16">(I51+I52)/2</f>
        <v>6.1011904761904763</v>
      </c>
      <c r="M47" s="14">
        <f t="shared" si="16"/>
        <v>6.9356120826709065</v>
      </c>
      <c r="N47" s="2"/>
      <c r="O47" s="2">
        <v>359</v>
      </c>
      <c r="P47" s="2">
        <v>159</v>
      </c>
      <c r="Q47" s="2">
        <v>200</v>
      </c>
      <c r="R47" s="2">
        <v>21</v>
      </c>
      <c r="S47" s="2">
        <v>6</v>
      </c>
      <c r="T47" s="2">
        <v>15</v>
      </c>
      <c r="U47" s="2">
        <v>7</v>
      </c>
      <c r="V47" s="2">
        <v>3</v>
      </c>
      <c r="W47" s="2">
        <v>4</v>
      </c>
      <c r="X47" s="2">
        <v>0</v>
      </c>
      <c r="Y47" s="2"/>
      <c r="Z47" s="2"/>
    </row>
    <row r="48" spans="1:26" x14ac:dyDescent="0.3">
      <c r="A48" s="1" t="s">
        <v>22</v>
      </c>
      <c r="B48" s="2">
        <v>435</v>
      </c>
      <c r="C48" s="2">
        <v>233</v>
      </c>
      <c r="D48" s="2">
        <v>202</v>
      </c>
      <c r="E48" s="2">
        <v>83</v>
      </c>
      <c r="F48" s="2">
        <v>58</v>
      </c>
      <c r="G48" s="2">
        <v>25</v>
      </c>
      <c r="H48" s="13">
        <f t="shared" si="14"/>
        <v>19.080459770114942</v>
      </c>
      <c r="I48" s="13">
        <f t="shared" si="14"/>
        <v>24.892703862660944</v>
      </c>
      <c r="J48" s="13">
        <f t="shared" si="14"/>
        <v>12.376237623762377</v>
      </c>
      <c r="K48" s="14"/>
      <c r="L48" s="14"/>
      <c r="M48" s="14"/>
      <c r="N48" s="2"/>
      <c r="O48" s="2">
        <v>318</v>
      </c>
      <c r="P48" s="2">
        <v>163</v>
      </c>
      <c r="Q48" s="2">
        <v>155</v>
      </c>
      <c r="R48" s="2">
        <v>31</v>
      </c>
      <c r="S48" s="2">
        <v>11</v>
      </c>
      <c r="T48" s="2">
        <v>20</v>
      </c>
      <c r="U48" s="2">
        <v>2</v>
      </c>
      <c r="V48" s="2">
        <v>1</v>
      </c>
      <c r="W48" s="2">
        <v>1</v>
      </c>
      <c r="X48" s="2">
        <v>1</v>
      </c>
      <c r="Y48" s="2"/>
      <c r="Z48" s="2">
        <v>1</v>
      </c>
    </row>
    <row r="49" spans="1:26" x14ac:dyDescent="0.3">
      <c r="A49" s="1" t="s">
        <v>23</v>
      </c>
      <c r="B49" s="2">
        <v>321</v>
      </c>
      <c r="C49" s="2">
        <v>175</v>
      </c>
      <c r="D49" s="2">
        <v>146</v>
      </c>
      <c r="E49" s="2">
        <v>29</v>
      </c>
      <c r="F49" s="2">
        <v>16</v>
      </c>
      <c r="G49" s="2">
        <v>13</v>
      </c>
      <c r="H49" s="13">
        <f t="shared" si="14"/>
        <v>9.0342679127725845</v>
      </c>
      <c r="I49" s="13">
        <f t="shared" si="14"/>
        <v>9.1428571428571423</v>
      </c>
      <c r="J49" s="13">
        <f t="shared" si="14"/>
        <v>8.9041095890410951</v>
      </c>
      <c r="K49" s="14">
        <f>K47*50</f>
        <v>322.44917529727655</v>
      </c>
      <c r="L49" s="14">
        <f t="shared" ref="L49:M49" si="17">L47*50</f>
        <v>305.0595238095238</v>
      </c>
      <c r="M49" s="14">
        <f t="shared" si="17"/>
        <v>346.7806041335453</v>
      </c>
      <c r="N49" s="2"/>
      <c r="O49" s="2">
        <v>249</v>
      </c>
      <c r="P49" s="2">
        <v>147</v>
      </c>
      <c r="Q49" s="2">
        <v>102</v>
      </c>
      <c r="R49" s="2">
        <v>42</v>
      </c>
      <c r="S49" s="2">
        <v>12</v>
      </c>
      <c r="T49" s="2">
        <v>30</v>
      </c>
      <c r="U49" s="2">
        <v>1</v>
      </c>
      <c r="V49" s="2"/>
      <c r="W49" s="2">
        <v>1</v>
      </c>
      <c r="X49" s="2">
        <v>0</v>
      </c>
      <c r="Y49" s="2"/>
      <c r="Z49" s="2"/>
    </row>
    <row r="50" spans="1:26" x14ac:dyDescent="0.3">
      <c r="A50" s="1" t="s">
        <v>24</v>
      </c>
      <c r="B50" s="2">
        <v>177</v>
      </c>
      <c r="C50" s="2">
        <v>93</v>
      </c>
      <c r="D50" s="2">
        <v>84</v>
      </c>
      <c r="E50" s="2">
        <v>15</v>
      </c>
      <c r="F50" s="2">
        <v>12</v>
      </c>
      <c r="G50" s="2">
        <v>3</v>
      </c>
      <c r="H50" s="13">
        <f t="shared" si="14"/>
        <v>8.4745762711864394</v>
      </c>
      <c r="I50" s="13">
        <f t="shared" si="14"/>
        <v>12.903225806451612</v>
      </c>
      <c r="J50" s="13">
        <f t="shared" si="14"/>
        <v>3.5714285714285712</v>
      </c>
      <c r="K50" s="14"/>
      <c r="L50" s="14"/>
      <c r="M50" s="14"/>
      <c r="N50" s="2"/>
      <c r="O50" s="2">
        <v>117</v>
      </c>
      <c r="P50" s="2">
        <v>64</v>
      </c>
      <c r="Q50" s="2">
        <v>53</v>
      </c>
      <c r="R50" s="2">
        <v>43</v>
      </c>
      <c r="S50" s="2">
        <v>16</v>
      </c>
      <c r="T50" s="2">
        <v>27</v>
      </c>
      <c r="U50" s="2">
        <v>2</v>
      </c>
      <c r="V50" s="2">
        <v>1</v>
      </c>
      <c r="W50" s="2">
        <v>1</v>
      </c>
      <c r="X50" s="2">
        <v>0</v>
      </c>
      <c r="Y50" s="2"/>
      <c r="Z50" s="2"/>
    </row>
    <row r="51" spans="1:26" x14ac:dyDescent="0.3">
      <c r="A51" s="1" t="s">
        <v>25</v>
      </c>
      <c r="B51" s="2">
        <v>158</v>
      </c>
      <c r="C51" s="2">
        <v>84</v>
      </c>
      <c r="D51" s="2">
        <v>74</v>
      </c>
      <c r="E51" s="2">
        <v>12</v>
      </c>
      <c r="F51" s="2">
        <v>5</v>
      </c>
      <c r="G51" s="2">
        <v>7</v>
      </c>
      <c r="H51" s="13">
        <f t="shared" si="14"/>
        <v>7.59493670886076</v>
      </c>
      <c r="I51" s="13">
        <f t="shared" si="14"/>
        <v>5.9523809523809517</v>
      </c>
      <c r="J51" s="13">
        <f t="shared" si="14"/>
        <v>9.4594594594594597</v>
      </c>
      <c r="K51" s="14">
        <f>K45-K49</f>
        <v>2315.4960608950882</v>
      </c>
      <c r="L51" s="14">
        <f t="shared" ref="L51:M51" si="18">L45-L49</f>
        <v>2565.755901538233</v>
      </c>
      <c r="M51" s="14">
        <f t="shared" si="18"/>
        <v>2048.3914759675463</v>
      </c>
      <c r="N51" s="2"/>
      <c r="O51" s="2">
        <v>95</v>
      </c>
      <c r="P51" s="2">
        <v>61</v>
      </c>
      <c r="Q51" s="2">
        <v>34</v>
      </c>
      <c r="R51" s="2">
        <v>51</v>
      </c>
      <c r="S51" s="2">
        <v>18</v>
      </c>
      <c r="T51" s="2">
        <v>33</v>
      </c>
      <c r="U51" s="2">
        <v>0</v>
      </c>
      <c r="V51" s="2"/>
      <c r="W51" s="2"/>
      <c r="X51" s="2">
        <v>0</v>
      </c>
      <c r="Y51" s="2"/>
      <c r="Z51" s="2"/>
    </row>
    <row r="52" spans="1:26" x14ac:dyDescent="0.3">
      <c r="A52" s="1" t="s">
        <v>26</v>
      </c>
      <c r="B52" s="2">
        <v>132</v>
      </c>
      <c r="C52" s="2">
        <v>64</v>
      </c>
      <c r="D52" s="2">
        <v>68</v>
      </c>
      <c r="E52" s="2">
        <v>7</v>
      </c>
      <c r="F52" s="2">
        <v>4</v>
      </c>
      <c r="G52" s="2">
        <v>3</v>
      </c>
      <c r="H52" s="13">
        <f t="shared" si="14"/>
        <v>5.3030303030303028</v>
      </c>
      <c r="I52" s="13">
        <f t="shared" si="14"/>
        <v>6.25</v>
      </c>
      <c r="J52" s="13">
        <f t="shared" si="14"/>
        <v>4.4117647058823533</v>
      </c>
      <c r="K52" s="14">
        <f>100-K47</f>
        <v>93.551016494054466</v>
      </c>
      <c r="L52" s="14">
        <f t="shared" ref="L52:M52" si="19">100-L47</f>
        <v>93.898809523809518</v>
      </c>
      <c r="M52" s="14">
        <f t="shared" si="19"/>
        <v>93.0643879173291</v>
      </c>
      <c r="N52" s="2"/>
      <c r="O52" s="2">
        <v>76</v>
      </c>
      <c r="P52" s="2">
        <v>49</v>
      </c>
      <c r="Q52" s="2">
        <v>27</v>
      </c>
      <c r="R52" s="2">
        <v>49</v>
      </c>
      <c r="S52" s="2">
        <v>11</v>
      </c>
      <c r="T52" s="2">
        <v>38</v>
      </c>
      <c r="U52" s="2">
        <v>0</v>
      </c>
      <c r="V52" s="2"/>
      <c r="W52" s="2"/>
      <c r="X52" s="2">
        <v>0</v>
      </c>
      <c r="Y52" s="2"/>
      <c r="Z52" s="2"/>
    </row>
    <row r="53" spans="1:26" x14ac:dyDescent="0.3">
      <c r="A53" s="1" t="s">
        <v>27</v>
      </c>
      <c r="B53" s="2">
        <v>77</v>
      </c>
      <c r="C53" s="2">
        <v>48</v>
      </c>
      <c r="D53" s="2">
        <v>29</v>
      </c>
      <c r="E53" s="2">
        <v>2</v>
      </c>
      <c r="F53" s="2">
        <v>2</v>
      </c>
      <c r="G53" s="2">
        <v>0</v>
      </c>
      <c r="H53" s="13">
        <f>SUM(H45:H51)*5</f>
        <v>1137.945236192365</v>
      </c>
      <c r="I53" s="13">
        <f>SUM(I45:I51)*5</f>
        <v>1370.8154253477571</v>
      </c>
      <c r="J53" s="13">
        <f>SUM(J45:J51)*5</f>
        <v>895.1720801010913</v>
      </c>
      <c r="K53" s="16">
        <f>K51/K52</f>
        <v>24.751158754563047</v>
      </c>
      <c r="L53" s="16">
        <f t="shared" ref="L53:M53" si="20">L51/L52</f>
        <v>27.32469042525662</v>
      </c>
      <c r="M53" s="16">
        <f t="shared" si="20"/>
        <v>22.010475992032227</v>
      </c>
      <c r="N53" s="2"/>
      <c r="O53" s="2">
        <v>41</v>
      </c>
      <c r="P53" s="2">
        <v>28</v>
      </c>
      <c r="Q53" s="2">
        <v>13</v>
      </c>
      <c r="R53" s="2">
        <v>34</v>
      </c>
      <c r="S53" s="2">
        <v>18</v>
      </c>
      <c r="T53" s="2">
        <v>16</v>
      </c>
      <c r="U53" s="2">
        <v>0</v>
      </c>
      <c r="V53" s="2"/>
      <c r="W53" s="2"/>
      <c r="X53" s="2">
        <v>0</v>
      </c>
      <c r="Y53" s="2"/>
      <c r="Z53" s="2"/>
    </row>
    <row r="54" spans="1:26" x14ac:dyDescent="0.3">
      <c r="A54" s="1" t="s">
        <v>35</v>
      </c>
      <c r="B54" s="2">
        <v>73</v>
      </c>
      <c r="C54" s="2">
        <v>38</v>
      </c>
      <c r="D54" s="2">
        <v>35</v>
      </c>
      <c r="E54" s="2">
        <v>2</v>
      </c>
      <c r="F54" s="2">
        <v>0</v>
      </c>
      <c r="G54" s="2">
        <v>2</v>
      </c>
      <c r="H54" s="2"/>
      <c r="I54" s="2"/>
      <c r="J54" s="2"/>
      <c r="K54" s="2"/>
      <c r="L54" s="2"/>
      <c r="M54" s="2"/>
      <c r="N54" s="2"/>
      <c r="O54" s="2">
        <v>30</v>
      </c>
      <c r="P54" s="2">
        <v>22</v>
      </c>
      <c r="Q54" s="2">
        <v>8</v>
      </c>
      <c r="R54" s="2">
        <v>40</v>
      </c>
      <c r="S54" s="2">
        <v>16</v>
      </c>
      <c r="T54" s="2">
        <v>24</v>
      </c>
      <c r="U54" s="2">
        <v>0</v>
      </c>
      <c r="V54" s="2"/>
      <c r="W54" s="2"/>
      <c r="X54" s="2">
        <v>1</v>
      </c>
      <c r="Y54" s="2"/>
      <c r="Z54" s="2">
        <v>1</v>
      </c>
    </row>
    <row r="55" spans="1:26" x14ac:dyDescent="0.3">
      <c r="A55" s="1" t="s">
        <v>36</v>
      </c>
      <c r="B55" s="2">
        <v>15</v>
      </c>
      <c r="C55" s="2">
        <v>7</v>
      </c>
      <c r="D55" s="2">
        <v>8</v>
      </c>
      <c r="E55" s="2">
        <v>13</v>
      </c>
      <c r="F55" s="2">
        <v>6</v>
      </c>
      <c r="G55" s="2">
        <v>7</v>
      </c>
      <c r="H55" s="2"/>
      <c r="I55" s="2"/>
      <c r="J55" s="2"/>
      <c r="K55" s="2"/>
      <c r="L55" s="2"/>
      <c r="M55" s="2"/>
      <c r="N55" s="2"/>
      <c r="O55" s="2">
        <v>1</v>
      </c>
      <c r="P55" s="2">
        <v>1</v>
      </c>
      <c r="Q55" s="2">
        <v>0</v>
      </c>
      <c r="R55" s="2">
        <v>1</v>
      </c>
      <c r="S55" s="2">
        <v>0</v>
      </c>
      <c r="T55" s="2">
        <v>1</v>
      </c>
      <c r="U55" s="2">
        <v>0</v>
      </c>
      <c r="V55" s="2"/>
      <c r="W55" s="2"/>
      <c r="X55" s="2">
        <v>0</v>
      </c>
      <c r="Y55" s="2"/>
      <c r="Z55" s="2"/>
    </row>
  </sheetData>
  <mergeCells count="18">
    <mergeCell ref="X3:Z3"/>
    <mergeCell ref="B3:D3"/>
    <mergeCell ref="E3:G3"/>
    <mergeCell ref="O3:Q3"/>
    <mergeCell ref="R3:T3"/>
    <mergeCell ref="U3:W3"/>
    <mergeCell ref="X39:Z39"/>
    <mergeCell ref="B21:D21"/>
    <mergeCell ref="E21:G21"/>
    <mergeCell ref="O21:Q21"/>
    <mergeCell ref="R21:T21"/>
    <mergeCell ref="U21:W21"/>
    <mergeCell ref="X21:Z21"/>
    <mergeCell ref="B39:D39"/>
    <mergeCell ref="E39:G39"/>
    <mergeCell ref="O39:Q39"/>
    <mergeCell ref="R39:T39"/>
    <mergeCell ref="U39:W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5A60-0906-4D38-B9E1-057863FA4C43}">
  <dimension ref="A1:Y2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7" width="4.77734375" style="19" customWidth="1"/>
    <col min="8" max="10" width="4" style="19" customWidth="1"/>
    <col min="11" max="25" width="2.88671875" style="19" customWidth="1"/>
    <col min="26" max="16384" width="8.88671875" style="19"/>
  </cols>
  <sheetData>
    <row r="1" spans="1:25" x14ac:dyDescent="0.2">
      <c r="A1" s="19" t="s">
        <v>60</v>
      </c>
    </row>
    <row r="3" spans="1:25" x14ac:dyDescent="0.2">
      <c r="A3" s="24"/>
      <c r="B3" s="62" t="s">
        <v>29</v>
      </c>
      <c r="C3" s="62"/>
      <c r="D3" s="62"/>
      <c r="E3" s="62" t="s">
        <v>53</v>
      </c>
      <c r="F3" s="62"/>
      <c r="G3" s="62"/>
      <c r="H3" s="62" t="s">
        <v>7</v>
      </c>
      <c r="I3" s="62"/>
      <c r="J3" s="62"/>
      <c r="K3" s="62" t="s">
        <v>8</v>
      </c>
      <c r="L3" s="62"/>
      <c r="M3" s="62"/>
      <c r="N3" s="62" t="s">
        <v>9</v>
      </c>
      <c r="O3" s="62"/>
      <c r="P3" s="62"/>
      <c r="Q3" s="62" t="s">
        <v>54</v>
      </c>
      <c r="R3" s="62"/>
      <c r="S3" s="62"/>
      <c r="T3" s="62" t="s">
        <v>55</v>
      </c>
      <c r="U3" s="62"/>
      <c r="V3" s="62"/>
      <c r="W3" s="62" t="s">
        <v>10</v>
      </c>
      <c r="X3" s="62"/>
      <c r="Y3" s="63"/>
    </row>
    <row r="4" spans="1:25" x14ac:dyDescent="0.2">
      <c r="A4" s="25"/>
      <c r="B4" s="22" t="s">
        <v>29</v>
      </c>
      <c r="C4" s="22" t="s">
        <v>30</v>
      </c>
      <c r="D4" s="22" t="s">
        <v>31</v>
      </c>
      <c r="E4" s="22" t="s">
        <v>29</v>
      </c>
      <c r="F4" s="22" t="s">
        <v>30</v>
      </c>
      <c r="G4" s="22" t="s">
        <v>31</v>
      </c>
      <c r="H4" s="22" t="s">
        <v>29</v>
      </c>
      <c r="I4" s="22" t="s">
        <v>30</v>
      </c>
      <c r="J4" s="22" t="s">
        <v>31</v>
      </c>
      <c r="K4" s="22" t="s">
        <v>56</v>
      </c>
      <c r="L4" s="22" t="s">
        <v>57</v>
      </c>
      <c r="M4" s="22" t="s">
        <v>58</v>
      </c>
      <c r="N4" s="22" t="s">
        <v>56</v>
      </c>
      <c r="O4" s="22" t="s">
        <v>57</v>
      </c>
      <c r="P4" s="22" t="s">
        <v>58</v>
      </c>
      <c r="Q4" s="22" t="s">
        <v>56</v>
      </c>
      <c r="R4" s="22" t="s">
        <v>57</v>
      </c>
      <c r="S4" s="22" t="s">
        <v>58</v>
      </c>
      <c r="T4" s="22" t="s">
        <v>56</v>
      </c>
      <c r="U4" s="22" t="s">
        <v>57</v>
      </c>
      <c r="V4" s="22" t="s">
        <v>58</v>
      </c>
      <c r="W4" s="22" t="s">
        <v>56</v>
      </c>
      <c r="X4" s="22" t="s">
        <v>57</v>
      </c>
      <c r="Y4" s="23" t="s">
        <v>58</v>
      </c>
    </row>
    <row r="5" spans="1:25" x14ac:dyDescent="0.2">
      <c r="A5" s="20" t="s">
        <v>5</v>
      </c>
      <c r="B5" s="21">
        <v>124100</v>
      </c>
      <c r="C5" s="21">
        <v>65550</v>
      </c>
      <c r="D5" s="21">
        <v>58550</v>
      </c>
      <c r="E5" s="21">
        <v>117644</v>
      </c>
      <c r="F5" s="21">
        <v>62174</v>
      </c>
      <c r="G5" s="21">
        <v>55470</v>
      </c>
      <c r="H5" s="21">
        <v>4625</v>
      </c>
      <c r="I5" s="21">
        <v>2415</v>
      </c>
      <c r="J5" s="21">
        <v>2210</v>
      </c>
      <c r="K5" s="21">
        <v>781</v>
      </c>
      <c r="L5" s="21">
        <v>431</v>
      </c>
      <c r="M5" s="21">
        <v>350</v>
      </c>
      <c r="N5" s="21">
        <v>366</v>
      </c>
      <c r="O5" s="21">
        <v>202</v>
      </c>
      <c r="P5" s="21">
        <v>164</v>
      </c>
      <c r="Q5" s="21">
        <v>459</v>
      </c>
      <c r="R5" s="21">
        <v>214</v>
      </c>
      <c r="S5" s="21">
        <v>245</v>
      </c>
      <c r="T5" s="21">
        <v>139</v>
      </c>
      <c r="U5" s="21">
        <v>65</v>
      </c>
      <c r="V5" s="21">
        <v>74</v>
      </c>
      <c r="W5" s="21">
        <v>86</v>
      </c>
      <c r="X5" s="21">
        <v>49</v>
      </c>
      <c r="Y5" s="21">
        <v>37</v>
      </c>
    </row>
    <row r="6" spans="1:25" x14ac:dyDescent="0.2">
      <c r="A6" s="20" t="s">
        <v>16</v>
      </c>
      <c r="B6" s="21">
        <v>21000</v>
      </c>
      <c r="C6" s="21">
        <v>10940</v>
      </c>
      <c r="D6" s="21">
        <v>10060</v>
      </c>
      <c r="E6" s="21">
        <v>20103</v>
      </c>
      <c r="F6" s="21">
        <v>10482</v>
      </c>
      <c r="G6" s="21">
        <v>9621</v>
      </c>
      <c r="H6" s="21">
        <v>579</v>
      </c>
      <c r="I6" s="21">
        <v>306</v>
      </c>
      <c r="J6" s="21">
        <v>273</v>
      </c>
      <c r="K6" s="21">
        <v>119</v>
      </c>
      <c r="L6" s="21">
        <v>62</v>
      </c>
      <c r="M6" s="21">
        <v>57</v>
      </c>
      <c r="N6" s="21">
        <v>72</v>
      </c>
      <c r="O6" s="21">
        <v>35</v>
      </c>
      <c r="P6" s="21">
        <v>37</v>
      </c>
      <c r="Q6" s="21">
        <v>74</v>
      </c>
      <c r="R6" s="21">
        <v>35</v>
      </c>
      <c r="S6" s="21">
        <v>39</v>
      </c>
      <c r="T6" s="21">
        <v>36</v>
      </c>
      <c r="U6" s="21">
        <v>15</v>
      </c>
      <c r="V6" s="21">
        <v>21</v>
      </c>
      <c r="W6" s="21">
        <v>17</v>
      </c>
      <c r="X6" s="21">
        <v>5</v>
      </c>
      <c r="Y6" s="21">
        <v>12</v>
      </c>
    </row>
    <row r="7" spans="1:25" x14ac:dyDescent="0.2">
      <c r="A7" s="20" t="s">
        <v>17</v>
      </c>
      <c r="B7" s="21">
        <v>18000</v>
      </c>
      <c r="C7" s="21">
        <v>9240</v>
      </c>
      <c r="D7" s="21">
        <v>8760</v>
      </c>
      <c r="E7" s="21">
        <v>17174</v>
      </c>
      <c r="F7" s="21">
        <v>8818</v>
      </c>
      <c r="G7" s="21">
        <v>8356</v>
      </c>
      <c r="H7" s="21">
        <v>608</v>
      </c>
      <c r="I7" s="21">
        <v>314</v>
      </c>
      <c r="J7" s="21">
        <v>294</v>
      </c>
      <c r="K7" s="21">
        <v>68</v>
      </c>
      <c r="L7" s="21">
        <v>40</v>
      </c>
      <c r="M7" s="21">
        <v>28</v>
      </c>
      <c r="N7" s="21">
        <v>40</v>
      </c>
      <c r="O7" s="21">
        <v>14</v>
      </c>
      <c r="P7" s="21">
        <v>26</v>
      </c>
      <c r="Q7" s="21">
        <v>68</v>
      </c>
      <c r="R7" s="21">
        <v>28</v>
      </c>
      <c r="S7" s="21">
        <v>40</v>
      </c>
      <c r="T7" s="21">
        <v>29</v>
      </c>
      <c r="U7" s="21">
        <v>16</v>
      </c>
      <c r="V7" s="21">
        <v>13</v>
      </c>
      <c r="W7" s="21">
        <v>13</v>
      </c>
      <c r="X7" s="21">
        <v>10</v>
      </c>
      <c r="Y7" s="21">
        <v>3</v>
      </c>
    </row>
    <row r="8" spans="1:25" x14ac:dyDescent="0.2">
      <c r="A8" s="20" t="s">
        <v>18</v>
      </c>
      <c r="B8" s="21">
        <v>15940</v>
      </c>
      <c r="C8" s="21">
        <v>8425</v>
      </c>
      <c r="D8" s="21">
        <v>7515</v>
      </c>
      <c r="E8" s="21">
        <v>15223</v>
      </c>
      <c r="F8" s="21">
        <v>8069</v>
      </c>
      <c r="G8" s="21">
        <v>7154</v>
      </c>
      <c r="H8" s="21">
        <v>602</v>
      </c>
      <c r="I8" s="21">
        <v>307</v>
      </c>
      <c r="J8" s="21">
        <v>295</v>
      </c>
      <c r="K8" s="21">
        <v>16</v>
      </c>
      <c r="L8" s="21">
        <v>6</v>
      </c>
      <c r="M8" s="21">
        <v>10</v>
      </c>
      <c r="N8" s="21">
        <v>26</v>
      </c>
      <c r="O8" s="21">
        <v>11</v>
      </c>
      <c r="P8" s="21">
        <v>15</v>
      </c>
      <c r="Q8" s="21">
        <v>54</v>
      </c>
      <c r="R8" s="21">
        <v>24</v>
      </c>
      <c r="S8" s="21">
        <v>30</v>
      </c>
      <c r="T8" s="21">
        <v>15</v>
      </c>
      <c r="U8" s="21">
        <v>6</v>
      </c>
      <c r="V8" s="21">
        <v>9</v>
      </c>
      <c r="W8" s="21">
        <v>4</v>
      </c>
      <c r="X8" s="21">
        <v>2</v>
      </c>
      <c r="Y8" s="21">
        <v>2</v>
      </c>
    </row>
    <row r="9" spans="1:25" x14ac:dyDescent="0.2">
      <c r="A9" s="20" t="s">
        <v>19</v>
      </c>
      <c r="B9" s="21">
        <v>13230</v>
      </c>
      <c r="C9" s="21">
        <v>6870</v>
      </c>
      <c r="D9" s="21">
        <v>6360</v>
      </c>
      <c r="E9" s="21">
        <v>12620</v>
      </c>
      <c r="F9" s="21">
        <v>6542</v>
      </c>
      <c r="G9" s="21">
        <v>6078</v>
      </c>
      <c r="H9" s="21">
        <v>533</v>
      </c>
      <c r="I9" s="21">
        <v>287</v>
      </c>
      <c r="J9" s="21">
        <v>246</v>
      </c>
      <c r="K9" s="21">
        <v>7</v>
      </c>
      <c r="L9" s="21">
        <v>4</v>
      </c>
      <c r="M9" s="21">
        <v>3</v>
      </c>
      <c r="N9" s="21">
        <v>26</v>
      </c>
      <c r="O9" s="21">
        <v>11</v>
      </c>
      <c r="P9" s="21">
        <v>15</v>
      </c>
      <c r="Q9" s="21">
        <v>37</v>
      </c>
      <c r="R9" s="21">
        <v>22</v>
      </c>
      <c r="S9" s="21">
        <v>15</v>
      </c>
      <c r="T9" s="21">
        <v>3</v>
      </c>
      <c r="U9" s="21">
        <v>2</v>
      </c>
      <c r="V9" s="21">
        <v>1</v>
      </c>
      <c r="W9" s="21">
        <v>4</v>
      </c>
      <c r="X9" s="21">
        <v>2</v>
      </c>
      <c r="Y9" s="21">
        <v>2</v>
      </c>
    </row>
    <row r="10" spans="1:25" x14ac:dyDescent="0.2">
      <c r="A10" s="20" t="s">
        <v>20</v>
      </c>
      <c r="B10" s="21">
        <v>9600</v>
      </c>
      <c r="C10" s="21">
        <v>4720</v>
      </c>
      <c r="D10" s="21">
        <v>4880</v>
      </c>
      <c r="E10" s="21">
        <v>9116</v>
      </c>
      <c r="F10" s="21">
        <v>4481</v>
      </c>
      <c r="G10" s="21">
        <v>4635</v>
      </c>
      <c r="H10" s="21">
        <v>369</v>
      </c>
      <c r="I10" s="21">
        <v>182</v>
      </c>
      <c r="J10" s="21">
        <v>187</v>
      </c>
      <c r="K10" s="21">
        <v>34</v>
      </c>
      <c r="L10" s="21">
        <v>19</v>
      </c>
      <c r="M10" s="21">
        <v>15</v>
      </c>
      <c r="N10" s="21">
        <v>31</v>
      </c>
      <c r="O10" s="21">
        <v>16</v>
      </c>
      <c r="P10" s="21">
        <v>15</v>
      </c>
      <c r="Q10" s="21">
        <v>39</v>
      </c>
      <c r="R10" s="21">
        <v>18</v>
      </c>
      <c r="S10" s="21">
        <v>21</v>
      </c>
      <c r="T10" s="21">
        <v>3</v>
      </c>
      <c r="U10" s="21">
        <v>1</v>
      </c>
      <c r="V10" s="21">
        <v>2</v>
      </c>
      <c r="W10" s="21">
        <v>8</v>
      </c>
      <c r="X10" s="21">
        <v>3</v>
      </c>
      <c r="Y10" s="21">
        <v>5</v>
      </c>
    </row>
    <row r="11" spans="1:25" x14ac:dyDescent="0.2">
      <c r="A11" s="20" t="s">
        <v>21</v>
      </c>
      <c r="B11" s="21">
        <v>10200</v>
      </c>
      <c r="C11" s="21">
        <v>5150</v>
      </c>
      <c r="D11" s="21">
        <v>5050</v>
      </c>
      <c r="E11" s="21">
        <v>9503</v>
      </c>
      <c r="F11" s="21">
        <v>4797</v>
      </c>
      <c r="G11" s="21">
        <v>4706</v>
      </c>
      <c r="H11" s="21">
        <v>546</v>
      </c>
      <c r="I11" s="21">
        <v>277</v>
      </c>
      <c r="J11" s="21">
        <v>269</v>
      </c>
      <c r="K11" s="21">
        <v>80</v>
      </c>
      <c r="L11" s="21">
        <v>39</v>
      </c>
      <c r="M11" s="21">
        <v>41</v>
      </c>
      <c r="N11" s="21">
        <v>26</v>
      </c>
      <c r="O11" s="21">
        <v>16</v>
      </c>
      <c r="P11" s="21">
        <v>10</v>
      </c>
      <c r="Q11" s="21">
        <v>27</v>
      </c>
      <c r="R11" s="21">
        <v>9</v>
      </c>
      <c r="S11" s="21">
        <v>18</v>
      </c>
      <c r="T11" s="21">
        <v>8</v>
      </c>
      <c r="U11" s="21">
        <v>4</v>
      </c>
      <c r="V11" s="21">
        <v>4</v>
      </c>
      <c r="W11" s="21">
        <v>10</v>
      </c>
      <c r="X11" s="21">
        <v>8</v>
      </c>
      <c r="Y11" s="21">
        <v>2</v>
      </c>
    </row>
    <row r="12" spans="1:25" x14ac:dyDescent="0.2">
      <c r="A12" s="20" t="s">
        <v>22</v>
      </c>
      <c r="B12" s="21">
        <v>8180</v>
      </c>
      <c r="C12" s="21">
        <v>4035</v>
      </c>
      <c r="D12" s="21">
        <v>4145</v>
      </c>
      <c r="E12" s="21">
        <v>7529</v>
      </c>
      <c r="F12" s="21">
        <v>3686</v>
      </c>
      <c r="G12" s="21">
        <v>3843</v>
      </c>
      <c r="H12" s="21">
        <v>435</v>
      </c>
      <c r="I12" s="21">
        <v>233</v>
      </c>
      <c r="J12" s="21">
        <v>202</v>
      </c>
      <c r="K12" s="21">
        <v>136</v>
      </c>
      <c r="L12" s="21">
        <v>70</v>
      </c>
      <c r="M12" s="21">
        <v>66</v>
      </c>
      <c r="N12" s="21">
        <v>26</v>
      </c>
      <c r="O12" s="21">
        <v>16</v>
      </c>
      <c r="P12" s="21">
        <v>10</v>
      </c>
      <c r="Q12" s="21">
        <v>30</v>
      </c>
      <c r="R12" s="21">
        <v>16</v>
      </c>
      <c r="S12" s="21">
        <v>14</v>
      </c>
      <c r="T12" s="21">
        <v>12</v>
      </c>
      <c r="U12" s="21">
        <v>6</v>
      </c>
      <c r="V12" s="21">
        <v>6</v>
      </c>
      <c r="W12" s="21">
        <v>12</v>
      </c>
      <c r="X12" s="21">
        <v>8</v>
      </c>
      <c r="Y12" s="21">
        <v>4</v>
      </c>
    </row>
    <row r="13" spans="1:25" x14ac:dyDescent="0.2">
      <c r="A13" s="20" t="s">
        <v>23</v>
      </c>
      <c r="B13" s="21">
        <v>6300</v>
      </c>
      <c r="C13" s="21">
        <v>3600</v>
      </c>
      <c r="D13" s="21">
        <v>2700</v>
      </c>
      <c r="E13" s="21">
        <v>5793</v>
      </c>
      <c r="F13" s="21">
        <v>3316</v>
      </c>
      <c r="G13" s="21">
        <v>2477</v>
      </c>
      <c r="H13" s="21">
        <v>321</v>
      </c>
      <c r="I13" s="21">
        <v>175</v>
      </c>
      <c r="J13" s="21">
        <v>146</v>
      </c>
      <c r="K13" s="21">
        <v>119</v>
      </c>
      <c r="L13" s="21">
        <v>67</v>
      </c>
      <c r="M13" s="21">
        <v>52</v>
      </c>
      <c r="N13" s="21">
        <v>22</v>
      </c>
      <c r="O13" s="21">
        <v>18</v>
      </c>
      <c r="P13" s="21">
        <v>4</v>
      </c>
      <c r="Q13" s="21">
        <v>24</v>
      </c>
      <c r="R13" s="21">
        <v>12</v>
      </c>
      <c r="S13" s="21">
        <v>12</v>
      </c>
      <c r="T13" s="21">
        <v>8</v>
      </c>
      <c r="U13" s="21">
        <v>4</v>
      </c>
      <c r="V13" s="21">
        <v>4</v>
      </c>
      <c r="W13" s="21">
        <v>13</v>
      </c>
      <c r="X13" s="21">
        <v>8</v>
      </c>
      <c r="Y13" s="21">
        <v>5</v>
      </c>
    </row>
    <row r="14" spans="1:25" x14ac:dyDescent="0.2">
      <c r="A14" s="20" t="s">
        <v>24</v>
      </c>
      <c r="B14" s="21">
        <v>5150</v>
      </c>
      <c r="C14" s="21">
        <v>2880</v>
      </c>
      <c r="D14" s="21">
        <v>2270</v>
      </c>
      <c r="E14" s="21">
        <v>4845</v>
      </c>
      <c r="F14" s="21">
        <v>2705</v>
      </c>
      <c r="G14" s="21">
        <v>2140</v>
      </c>
      <c r="H14" s="21">
        <v>177</v>
      </c>
      <c r="I14" s="21">
        <v>93</v>
      </c>
      <c r="J14" s="21">
        <v>84</v>
      </c>
      <c r="K14" s="21">
        <v>81</v>
      </c>
      <c r="L14" s="21">
        <v>56</v>
      </c>
      <c r="M14" s="21">
        <v>25</v>
      </c>
      <c r="N14" s="21">
        <v>14</v>
      </c>
      <c r="O14" s="21">
        <v>6</v>
      </c>
      <c r="P14" s="21">
        <v>8</v>
      </c>
      <c r="Q14" s="21">
        <v>24</v>
      </c>
      <c r="R14" s="21">
        <v>13</v>
      </c>
      <c r="S14" s="21">
        <v>11</v>
      </c>
      <c r="T14" s="21">
        <v>7</v>
      </c>
      <c r="U14" s="21">
        <v>5</v>
      </c>
      <c r="V14" s="21">
        <v>2</v>
      </c>
      <c r="W14" s="21">
        <v>2</v>
      </c>
      <c r="X14" s="21">
        <v>2</v>
      </c>
      <c r="Y14" s="21">
        <v>0</v>
      </c>
    </row>
    <row r="15" spans="1:25" x14ac:dyDescent="0.2">
      <c r="A15" s="20" t="s">
        <v>25</v>
      </c>
      <c r="B15" s="21">
        <v>4620</v>
      </c>
      <c r="C15" s="21">
        <v>2605</v>
      </c>
      <c r="D15" s="21">
        <v>2015</v>
      </c>
      <c r="E15" s="21">
        <v>4361</v>
      </c>
      <c r="F15" s="21">
        <v>2470</v>
      </c>
      <c r="G15" s="21">
        <v>1891</v>
      </c>
      <c r="H15" s="21">
        <v>158</v>
      </c>
      <c r="I15" s="21">
        <v>84</v>
      </c>
      <c r="J15" s="21">
        <v>74</v>
      </c>
      <c r="K15" s="21">
        <v>43</v>
      </c>
      <c r="L15" s="21">
        <v>25</v>
      </c>
      <c r="M15" s="21">
        <v>18</v>
      </c>
      <c r="N15" s="21">
        <v>25</v>
      </c>
      <c r="O15" s="21">
        <v>14</v>
      </c>
      <c r="P15" s="21">
        <v>11</v>
      </c>
      <c r="Q15" s="21">
        <v>23</v>
      </c>
      <c r="R15" s="21">
        <v>10</v>
      </c>
      <c r="S15" s="21">
        <v>13</v>
      </c>
      <c r="T15" s="21">
        <v>8</v>
      </c>
      <c r="U15" s="21">
        <v>2</v>
      </c>
      <c r="V15" s="21">
        <v>6</v>
      </c>
      <c r="W15" s="21">
        <v>2</v>
      </c>
      <c r="X15" s="21">
        <v>0</v>
      </c>
      <c r="Y15" s="21">
        <v>2</v>
      </c>
    </row>
    <row r="16" spans="1:25" x14ac:dyDescent="0.2">
      <c r="A16" s="20" t="s">
        <v>26</v>
      </c>
      <c r="B16" s="21">
        <v>3250</v>
      </c>
      <c r="C16" s="21">
        <v>1970</v>
      </c>
      <c r="D16" s="21">
        <v>1280</v>
      </c>
      <c r="E16" s="21">
        <v>3038</v>
      </c>
      <c r="F16" s="21">
        <v>1852</v>
      </c>
      <c r="G16" s="21">
        <v>1186</v>
      </c>
      <c r="H16" s="21">
        <v>132</v>
      </c>
      <c r="I16" s="21">
        <v>64</v>
      </c>
      <c r="J16" s="21">
        <v>68</v>
      </c>
      <c r="K16" s="21">
        <v>35</v>
      </c>
      <c r="L16" s="21">
        <v>24</v>
      </c>
      <c r="M16" s="21">
        <v>11</v>
      </c>
      <c r="N16" s="21">
        <v>24</v>
      </c>
      <c r="O16" s="21">
        <v>18</v>
      </c>
      <c r="P16" s="21">
        <v>6</v>
      </c>
      <c r="Q16" s="21">
        <v>19</v>
      </c>
      <c r="R16" s="21">
        <v>11</v>
      </c>
      <c r="S16" s="21">
        <v>8</v>
      </c>
      <c r="T16" s="21">
        <v>1</v>
      </c>
      <c r="U16" s="21">
        <v>0</v>
      </c>
      <c r="V16" s="21">
        <v>1</v>
      </c>
      <c r="W16" s="21">
        <v>1</v>
      </c>
      <c r="X16" s="21">
        <v>1</v>
      </c>
      <c r="Y16" s="21">
        <v>0</v>
      </c>
    </row>
    <row r="17" spans="1:25" x14ac:dyDescent="0.2">
      <c r="A17" s="20" t="s">
        <v>27</v>
      </c>
      <c r="B17" s="21">
        <v>2510</v>
      </c>
      <c r="C17" s="21">
        <v>1410</v>
      </c>
      <c r="D17" s="21">
        <v>1100</v>
      </c>
      <c r="E17" s="21">
        <v>2388</v>
      </c>
      <c r="F17" s="21">
        <v>1336</v>
      </c>
      <c r="G17" s="21">
        <v>1052</v>
      </c>
      <c r="H17" s="21">
        <v>77</v>
      </c>
      <c r="I17" s="21">
        <v>48</v>
      </c>
      <c r="J17" s="21">
        <v>29</v>
      </c>
      <c r="K17" s="21">
        <v>14</v>
      </c>
      <c r="L17" s="21">
        <v>9</v>
      </c>
      <c r="M17" s="21">
        <v>5</v>
      </c>
      <c r="N17" s="21">
        <v>16</v>
      </c>
      <c r="O17" s="21">
        <v>13</v>
      </c>
      <c r="P17" s="21">
        <v>3</v>
      </c>
      <c r="Q17" s="21">
        <v>13</v>
      </c>
      <c r="R17" s="21">
        <v>3</v>
      </c>
      <c r="S17" s="21">
        <v>10</v>
      </c>
      <c r="T17" s="21">
        <v>2</v>
      </c>
      <c r="U17" s="21">
        <v>1</v>
      </c>
      <c r="V17" s="21">
        <v>1</v>
      </c>
      <c r="W17" s="21">
        <v>0</v>
      </c>
      <c r="X17" s="21">
        <v>0</v>
      </c>
      <c r="Y17" s="21">
        <v>0</v>
      </c>
    </row>
    <row r="18" spans="1:25" x14ac:dyDescent="0.2">
      <c r="A18" s="20" t="s">
        <v>35</v>
      </c>
      <c r="B18" s="21">
        <v>5760</v>
      </c>
      <c r="C18" s="21">
        <v>3485</v>
      </c>
      <c r="D18" s="21">
        <v>2275</v>
      </c>
      <c r="E18" s="21">
        <v>5613</v>
      </c>
      <c r="F18" s="21">
        <v>3408</v>
      </c>
      <c r="G18" s="21">
        <v>2205</v>
      </c>
      <c r="H18" s="21">
        <v>73</v>
      </c>
      <c r="I18" s="21">
        <v>38</v>
      </c>
      <c r="J18" s="21">
        <v>35</v>
      </c>
      <c r="K18" s="21">
        <v>24</v>
      </c>
      <c r="L18" s="21">
        <v>9</v>
      </c>
      <c r="M18" s="21">
        <v>15</v>
      </c>
      <c r="N18" s="21">
        <v>17</v>
      </c>
      <c r="O18" s="21">
        <v>14</v>
      </c>
      <c r="P18" s="21">
        <v>3</v>
      </c>
      <c r="Q18" s="21">
        <v>27</v>
      </c>
      <c r="R18" s="21">
        <v>13</v>
      </c>
      <c r="S18" s="21">
        <v>14</v>
      </c>
      <c r="T18" s="21">
        <v>6</v>
      </c>
      <c r="U18" s="21">
        <v>3</v>
      </c>
      <c r="V18" s="21">
        <v>3</v>
      </c>
      <c r="W18" s="21">
        <v>0</v>
      </c>
      <c r="X18" s="21">
        <v>0</v>
      </c>
      <c r="Y18" s="21">
        <v>0</v>
      </c>
    </row>
    <row r="19" spans="1:25" x14ac:dyDescent="0.2">
      <c r="A19" s="20" t="s">
        <v>36</v>
      </c>
      <c r="B19" s="21">
        <v>360</v>
      </c>
      <c r="C19" s="21">
        <v>220</v>
      </c>
      <c r="D19" s="21">
        <v>140</v>
      </c>
      <c r="E19" s="21">
        <v>339</v>
      </c>
      <c r="F19" s="21">
        <v>212</v>
      </c>
      <c r="G19" s="21">
        <v>126</v>
      </c>
      <c r="H19" s="21">
        <v>15</v>
      </c>
      <c r="I19" s="21">
        <v>7</v>
      </c>
      <c r="J19" s="21">
        <v>8</v>
      </c>
      <c r="K19" s="21">
        <v>5</v>
      </c>
      <c r="L19" s="21">
        <v>1</v>
      </c>
      <c r="M19" s="21">
        <v>4</v>
      </c>
      <c r="N19" s="21">
        <v>1</v>
      </c>
      <c r="O19" s="21">
        <v>0</v>
      </c>
      <c r="P19" s="21">
        <v>1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1</v>
      </c>
      <c r="W19" s="21">
        <v>0</v>
      </c>
      <c r="X19" s="21">
        <v>0</v>
      </c>
      <c r="Y19" s="21">
        <v>0</v>
      </c>
    </row>
    <row r="20" spans="1:25" x14ac:dyDescent="0.2">
      <c r="A20" s="19" t="s">
        <v>59</v>
      </c>
      <c r="B20" s="27">
        <v>17.61904761904762</v>
      </c>
      <c r="C20" s="27">
        <v>17.954876273653568</v>
      </c>
      <c r="D20" s="27">
        <v>17.2562893081761</v>
      </c>
      <c r="E20" s="27">
        <v>17.437599049128366</v>
      </c>
      <c r="F20" s="27">
        <v>17.760623662488534</v>
      </c>
      <c r="G20" s="27">
        <v>17.090325765054295</v>
      </c>
      <c r="H20" s="27">
        <v>19.840525328330205</v>
      </c>
      <c r="I20" s="27">
        <v>19.825783972125436</v>
      </c>
      <c r="J20" s="27">
        <v>19.857723577235774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x14ac:dyDescent="0.2">
      <c r="B21" s="21">
        <f>(B5-B19)/2</f>
        <v>61870</v>
      </c>
      <c r="C21" s="21">
        <f t="shared" ref="C21:Y21" si="0">(C5-C19)/2</f>
        <v>32665</v>
      </c>
      <c r="D21" s="21">
        <f t="shared" si="0"/>
        <v>29205</v>
      </c>
      <c r="E21" s="21">
        <f t="shared" si="0"/>
        <v>58652.5</v>
      </c>
      <c r="F21" s="21">
        <f t="shared" si="0"/>
        <v>30981</v>
      </c>
      <c r="G21" s="21">
        <f t="shared" si="0"/>
        <v>27672</v>
      </c>
      <c r="H21" s="21">
        <f t="shared" si="0"/>
        <v>2305</v>
      </c>
      <c r="I21" s="21">
        <f t="shared" si="0"/>
        <v>1204</v>
      </c>
      <c r="J21" s="21">
        <f t="shared" si="0"/>
        <v>1101</v>
      </c>
      <c r="K21" s="21">
        <f t="shared" si="0"/>
        <v>388</v>
      </c>
      <c r="L21" s="21">
        <f t="shared" si="0"/>
        <v>215</v>
      </c>
      <c r="M21" s="21">
        <f t="shared" si="0"/>
        <v>173</v>
      </c>
      <c r="N21" s="21">
        <f t="shared" si="0"/>
        <v>182.5</v>
      </c>
      <c r="O21" s="21">
        <f t="shared" si="0"/>
        <v>101</v>
      </c>
      <c r="P21" s="21">
        <f t="shared" si="0"/>
        <v>81.5</v>
      </c>
      <c r="Q21" s="21">
        <f t="shared" si="0"/>
        <v>229.5</v>
      </c>
      <c r="R21" s="21">
        <f t="shared" si="0"/>
        <v>107</v>
      </c>
      <c r="S21" s="21">
        <f t="shared" si="0"/>
        <v>122.5</v>
      </c>
      <c r="T21" s="21">
        <f t="shared" si="0"/>
        <v>69.5</v>
      </c>
      <c r="U21" s="21">
        <f t="shared" si="0"/>
        <v>32.5</v>
      </c>
      <c r="V21" s="21">
        <f t="shared" si="0"/>
        <v>36.5</v>
      </c>
      <c r="W21" s="21">
        <f t="shared" si="0"/>
        <v>43</v>
      </c>
      <c r="X21" s="21">
        <f t="shared" si="0"/>
        <v>24.5</v>
      </c>
      <c r="Y21" s="21">
        <f t="shared" si="0"/>
        <v>18.5</v>
      </c>
    </row>
    <row r="22" spans="1:25" x14ac:dyDescent="0.2">
      <c r="B22" s="21">
        <f>SUM(B6:B8)</f>
        <v>54940</v>
      </c>
      <c r="C22" s="21">
        <f t="shared" ref="C22:Y22" si="1">SUM(C6:C8)</f>
        <v>28605</v>
      </c>
      <c r="D22" s="21">
        <f t="shared" si="1"/>
        <v>26335</v>
      </c>
      <c r="E22" s="21">
        <f t="shared" si="1"/>
        <v>52500</v>
      </c>
      <c r="F22" s="21">
        <f t="shared" si="1"/>
        <v>27369</v>
      </c>
      <c r="G22" s="21">
        <f t="shared" si="1"/>
        <v>25131</v>
      </c>
      <c r="H22" s="21">
        <f t="shared" si="1"/>
        <v>1789</v>
      </c>
      <c r="I22" s="21">
        <f t="shared" si="1"/>
        <v>927</v>
      </c>
      <c r="J22" s="21">
        <f t="shared" si="1"/>
        <v>862</v>
      </c>
      <c r="K22" s="21">
        <f>SUM(K6:K10)</f>
        <v>244</v>
      </c>
      <c r="L22" s="21">
        <f t="shared" si="1"/>
        <v>108</v>
      </c>
      <c r="M22" s="21">
        <f t="shared" si="1"/>
        <v>95</v>
      </c>
      <c r="N22" s="21">
        <f t="shared" si="1"/>
        <v>138</v>
      </c>
      <c r="O22" s="21">
        <f t="shared" si="1"/>
        <v>60</v>
      </c>
      <c r="P22" s="21">
        <f t="shared" si="1"/>
        <v>78</v>
      </c>
      <c r="Q22" s="21">
        <f t="shared" si="1"/>
        <v>196</v>
      </c>
      <c r="R22" s="21">
        <f t="shared" si="1"/>
        <v>87</v>
      </c>
      <c r="S22" s="21">
        <f t="shared" si="1"/>
        <v>109</v>
      </c>
      <c r="T22" s="21">
        <f t="shared" si="1"/>
        <v>80</v>
      </c>
      <c r="U22" s="21">
        <f t="shared" si="1"/>
        <v>37</v>
      </c>
      <c r="V22" s="21">
        <f t="shared" si="1"/>
        <v>43</v>
      </c>
      <c r="W22" s="21">
        <f t="shared" si="1"/>
        <v>34</v>
      </c>
      <c r="X22" s="21">
        <f t="shared" si="1"/>
        <v>17</v>
      </c>
      <c r="Y22" s="21">
        <f t="shared" si="1"/>
        <v>17</v>
      </c>
    </row>
    <row r="23" spans="1:25" x14ac:dyDescent="0.2">
      <c r="B23" s="21">
        <f>B21-B22</f>
        <v>6930</v>
      </c>
      <c r="C23" s="21">
        <f t="shared" ref="C23:Y23" si="2">C21-C22</f>
        <v>4060</v>
      </c>
      <c r="D23" s="21">
        <f t="shared" si="2"/>
        <v>2870</v>
      </c>
      <c r="E23" s="21">
        <f t="shared" si="2"/>
        <v>6152.5</v>
      </c>
      <c r="F23" s="21">
        <f t="shared" si="2"/>
        <v>3612</v>
      </c>
      <c r="G23" s="21">
        <f t="shared" si="2"/>
        <v>2541</v>
      </c>
      <c r="H23" s="21">
        <f t="shared" si="2"/>
        <v>516</v>
      </c>
      <c r="I23" s="21">
        <f t="shared" si="2"/>
        <v>277</v>
      </c>
      <c r="J23" s="21">
        <f t="shared" si="2"/>
        <v>239</v>
      </c>
      <c r="K23" s="21">
        <f t="shared" si="2"/>
        <v>144</v>
      </c>
      <c r="L23" s="21">
        <f t="shared" si="2"/>
        <v>107</v>
      </c>
      <c r="M23" s="21">
        <f t="shared" si="2"/>
        <v>78</v>
      </c>
      <c r="N23" s="21">
        <f t="shared" si="2"/>
        <v>44.5</v>
      </c>
      <c r="O23" s="21">
        <f t="shared" si="2"/>
        <v>41</v>
      </c>
      <c r="P23" s="21">
        <f t="shared" si="2"/>
        <v>3.5</v>
      </c>
      <c r="Q23" s="21">
        <f t="shared" si="2"/>
        <v>33.5</v>
      </c>
      <c r="R23" s="21">
        <f t="shared" si="2"/>
        <v>20</v>
      </c>
      <c r="S23" s="21">
        <f t="shared" si="2"/>
        <v>13.5</v>
      </c>
      <c r="T23" s="21">
        <f t="shared" si="2"/>
        <v>-10.5</v>
      </c>
      <c r="U23" s="21">
        <f t="shared" si="2"/>
        <v>-4.5</v>
      </c>
      <c r="V23" s="21">
        <f t="shared" si="2"/>
        <v>-6.5</v>
      </c>
      <c r="W23" s="21">
        <f t="shared" si="2"/>
        <v>9</v>
      </c>
      <c r="X23" s="21">
        <f t="shared" si="2"/>
        <v>7.5</v>
      </c>
      <c r="Y23" s="21">
        <f t="shared" si="2"/>
        <v>1.5</v>
      </c>
    </row>
    <row r="24" spans="1:25" x14ac:dyDescent="0.2">
      <c r="B24" s="19">
        <f>(B23/B9)*5</f>
        <v>2.6190476190476191</v>
      </c>
      <c r="C24" s="19">
        <f t="shared" ref="C24:Y24" si="3">(C23/C9)*5</f>
        <v>2.9548762736535661</v>
      </c>
      <c r="D24" s="19">
        <f t="shared" si="3"/>
        <v>2.2562893081761008</v>
      </c>
      <c r="E24" s="19">
        <f t="shared" si="3"/>
        <v>2.4375990491283677</v>
      </c>
      <c r="F24" s="19">
        <f t="shared" si="3"/>
        <v>2.7606236624885354</v>
      </c>
      <c r="G24" s="19">
        <f t="shared" si="3"/>
        <v>2.0903257650542941</v>
      </c>
      <c r="H24" s="19">
        <f t="shared" si="3"/>
        <v>4.8405253283302061</v>
      </c>
      <c r="I24" s="19">
        <f t="shared" si="3"/>
        <v>4.8257839721254356</v>
      </c>
      <c r="J24" s="19">
        <f t="shared" si="3"/>
        <v>4.8577235772357721</v>
      </c>
      <c r="K24" s="19">
        <f>(K23/K11)*5</f>
        <v>9</v>
      </c>
      <c r="L24" s="19">
        <f t="shared" si="3"/>
        <v>133.75</v>
      </c>
      <c r="M24" s="19">
        <f t="shared" si="3"/>
        <v>130</v>
      </c>
      <c r="N24" s="19">
        <f t="shared" si="3"/>
        <v>8.5576923076923066</v>
      </c>
      <c r="O24" s="19">
        <f t="shared" si="3"/>
        <v>18.636363636363637</v>
      </c>
      <c r="P24" s="19">
        <f t="shared" si="3"/>
        <v>1.1666666666666667</v>
      </c>
      <c r="Q24" s="19">
        <f t="shared" si="3"/>
        <v>4.5270270270270272</v>
      </c>
      <c r="R24" s="19">
        <f t="shared" si="3"/>
        <v>4.545454545454545</v>
      </c>
      <c r="S24" s="19">
        <f t="shared" si="3"/>
        <v>4.5</v>
      </c>
      <c r="T24" s="19">
        <f t="shared" si="3"/>
        <v>-17.5</v>
      </c>
      <c r="U24" s="19">
        <f t="shared" si="3"/>
        <v>-11.25</v>
      </c>
      <c r="V24" s="19">
        <f t="shared" si="3"/>
        <v>-32.5</v>
      </c>
      <c r="W24" s="19">
        <f t="shared" si="3"/>
        <v>11.25</v>
      </c>
      <c r="X24" s="19">
        <f t="shared" si="3"/>
        <v>18.75</v>
      </c>
      <c r="Y24" s="19">
        <f t="shared" si="3"/>
        <v>3.75</v>
      </c>
    </row>
    <row r="25" spans="1:25" x14ac:dyDescent="0.2">
      <c r="B25" s="26">
        <f>15+B24</f>
        <v>17.61904761904762</v>
      </c>
      <c r="C25" s="26">
        <f t="shared" ref="C25:Y25" si="4">15+C24</f>
        <v>17.954876273653568</v>
      </c>
      <c r="D25" s="26">
        <f t="shared" si="4"/>
        <v>17.2562893081761</v>
      </c>
      <c r="E25" s="26">
        <f t="shared" si="4"/>
        <v>17.437599049128366</v>
      </c>
      <c r="F25" s="26">
        <f t="shared" si="4"/>
        <v>17.760623662488534</v>
      </c>
      <c r="G25" s="26">
        <f t="shared" si="4"/>
        <v>17.090325765054295</v>
      </c>
      <c r="H25" s="26">
        <f t="shared" si="4"/>
        <v>19.840525328330205</v>
      </c>
      <c r="I25" s="26">
        <f t="shared" si="4"/>
        <v>19.825783972125436</v>
      </c>
      <c r="J25" s="26">
        <f t="shared" si="4"/>
        <v>19.857723577235774</v>
      </c>
      <c r="K25" s="26">
        <f>20+K24</f>
        <v>29</v>
      </c>
      <c r="L25" s="26">
        <f t="shared" si="4"/>
        <v>148.75</v>
      </c>
      <c r="M25" s="26">
        <f t="shared" si="4"/>
        <v>145</v>
      </c>
      <c r="N25" s="26">
        <f t="shared" si="4"/>
        <v>23.557692307692307</v>
      </c>
      <c r="O25" s="26">
        <f t="shared" si="4"/>
        <v>33.63636363636364</v>
      </c>
      <c r="P25" s="26">
        <f t="shared" si="4"/>
        <v>16.166666666666668</v>
      </c>
      <c r="Q25" s="26">
        <f t="shared" si="4"/>
        <v>19.527027027027028</v>
      </c>
      <c r="R25" s="26">
        <f t="shared" si="4"/>
        <v>19.545454545454547</v>
      </c>
      <c r="S25" s="26">
        <f t="shared" si="4"/>
        <v>19.5</v>
      </c>
      <c r="T25" s="26">
        <f t="shared" si="4"/>
        <v>-2.5</v>
      </c>
      <c r="U25" s="26">
        <f t="shared" si="4"/>
        <v>3.75</v>
      </c>
      <c r="V25" s="26">
        <f t="shared" si="4"/>
        <v>-17.5</v>
      </c>
      <c r="W25" s="26">
        <f t="shared" si="4"/>
        <v>26.25</v>
      </c>
      <c r="X25" s="26">
        <f t="shared" si="4"/>
        <v>33.75</v>
      </c>
      <c r="Y25" s="26">
        <f t="shared" si="4"/>
        <v>18.75</v>
      </c>
    </row>
  </sheetData>
  <mergeCells count="8">
    <mergeCell ref="T3:V3"/>
    <mergeCell ref="W3:Y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9302-CE20-445A-873F-80A1DF2DB4BE}">
  <dimension ref="A1:Q43"/>
  <sheetViews>
    <sheetView workbookViewId="0">
      <selection sqref="A1:B43"/>
    </sheetView>
  </sheetViews>
  <sheetFormatPr defaultRowHeight="14.4" x14ac:dyDescent="0.3"/>
  <cols>
    <col min="1" max="1" width="8.88671875" style="1"/>
  </cols>
  <sheetData>
    <row r="1" spans="1:17" x14ac:dyDescent="0.3">
      <c r="A1" s="1" t="s">
        <v>139</v>
      </c>
    </row>
    <row r="2" spans="1:17" x14ac:dyDescent="0.3">
      <c r="A2" s="5"/>
      <c r="B2" s="48" t="s">
        <v>29</v>
      </c>
      <c r="C2" s="48" t="s">
        <v>136</v>
      </c>
      <c r="D2" s="48" t="s">
        <v>127</v>
      </c>
      <c r="E2" s="48" t="s">
        <v>128</v>
      </c>
      <c r="F2" s="48" t="s">
        <v>129</v>
      </c>
      <c r="G2" s="48" t="s">
        <v>130</v>
      </c>
      <c r="H2" s="48" t="s">
        <v>131</v>
      </c>
      <c r="I2" s="48" t="s">
        <v>132</v>
      </c>
      <c r="J2" s="48" t="s">
        <v>137</v>
      </c>
      <c r="K2" s="48" t="s">
        <v>36</v>
      </c>
      <c r="L2" s="49" t="s">
        <v>138</v>
      </c>
      <c r="N2" s="60" t="s">
        <v>140</v>
      </c>
      <c r="O2" s="60"/>
      <c r="P2" s="60"/>
      <c r="Q2" s="60"/>
    </row>
    <row r="3" spans="1:17" x14ac:dyDescent="0.3">
      <c r="A3" s="1" t="s">
        <v>118</v>
      </c>
      <c r="B3" s="2">
        <f>B17+B31</f>
        <v>31683</v>
      </c>
      <c r="C3" s="2">
        <f t="shared" ref="C3:L3" si="0">C17+C31</f>
        <v>138</v>
      </c>
      <c r="D3" s="2">
        <f t="shared" si="0"/>
        <v>9805</v>
      </c>
      <c r="E3" s="2">
        <f t="shared" si="0"/>
        <v>6916</v>
      </c>
      <c r="F3" s="2">
        <f t="shared" si="0"/>
        <v>2544</v>
      </c>
      <c r="G3" s="2">
        <f t="shared" si="0"/>
        <v>825</v>
      </c>
      <c r="H3" s="2">
        <f t="shared" si="0"/>
        <v>345</v>
      </c>
      <c r="I3" s="2">
        <f t="shared" si="0"/>
        <v>80</v>
      </c>
      <c r="J3" s="2">
        <f t="shared" si="0"/>
        <v>55</v>
      </c>
      <c r="K3" s="2">
        <f t="shared" si="0"/>
        <v>1528</v>
      </c>
      <c r="L3" s="2">
        <f t="shared" si="0"/>
        <v>9447</v>
      </c>
      <c r="N3" s="2">
        <v>31683</v>
      </c>
      <c r="O3" s="2">
        <f t="shared" ref="O3" si="1">O17+O31</f>
        <v>9447</v>
      </c>
    </row>
    <row r="4" spans="1:17" x14ac:dyDescent="0.3">
      <c r="A4" s="1" t="s">
        <v>127</v>
      </c>
      <c r="B4" s="2">
        <f t="shared" ref="B4:L14" si="2">B18+B32</f>
        <v>6326</v>
      </c>
      <c r="C4" s="2">
        <f t="shared" si="2"/>
        <v>30</v>
      </c>
      <c r="D4" s="2">
        <f t="shared" si="2"/>
        <v>710</v>
      </c>
      <c r="E4" s="2">
        <f t="shared" si="2"/>
        <v>0</v>
      </c>
      <c r="F4" s="2">
        <f t="shared" si="2"/>
        <v>0</v>
      </c>
      <c r="G4" s="2">
        <f t="shared" si="2"/>
        <v>0</v>
      </c>
      <c r="H4" s="2">
        <f t="shared" si="2"/>
        <v>0</v>
      </c>
      <c r="I4" s="2">
        <f t="shared" si="2"/>
        <v>0</v>
      </c>
      <c r="J4" s="2">
        <f t="shared" si="2"/>
        <v>0</v>
      </c>
      <c r="K4" s="2">
        <f t="shared" si="2"/>
        <v>335</v>
      </c>
      <c r="L4" s="2">
        <f t="shared" si="2"/>
        <v>5251</v>
      </c>
      <c r="N4" s="2">
        <v>6326</v>
      </c>
      <c r="O4" s="2">
        <f t="shared" ref="O4" si="3">O18+O32</f>
        <v>5251</v>
      </c>
      <c r="P4" s="13">
        <v>83.006639266519116</v>
      </c>
      <c r="Q4" s="14">
        <v>2360.9977009333634</v>
      </c>
    </row>
    <row r="5" spans="1:17" x14ac:dyDescent="0.3">
      <c r="A5" s="1" t="s">
        <v>128</v>
      </c>
      <c r="B5" s="2">
        <f t="shared" si="2"/>
        <v>4827</v>
      </c>
      <c r="C5" s="2">
        <f t="shared" si="2"/>
        <v>20</v>
      </c>
      <c r="D5" s="2">
        <f t="shared" si="2"/>
        <v>1780</v>
      </c>
      <c r="E5" s="2">
        <f t="shared" si="2"/>
        <v>1015</v>
      </c>
      <c r="F5" s="2">
        <f t="shared" si="2"/>
        <v>0</v>
      </c>
      <c r="G5" s="2">
        <f t="shared" si="2"/>
        <v>0</v>
      </c>
      <c r="H5" s="2">
        <f t="shared" si="2"/>
        <v>0</v>
      </c>
      <c r="I5" s="2">
        <f t="shared" si="2"/>
        <v>0</v>
      </c>
      <c r="J5" s="2">
        <f t="shared" si="2"/>
        <v>0</v>
      </c>
      <c r="K5" s="2">
        <f t="shared" si="2"/>
        <v>222</v>
      </c>
      <c r="L5" s="2">
        <f t="shared" si="2"/>
        <v>1790</v>
      </c>
      <c r="N5" s="2">
        <v>4827</v>
      </c>
      <c r="O5" s="2">
        <f t="shared" ref="O5" si="4">O19+O33</f>
        <v>1790</v>
      </c>
      <c r="P5" s="13">
        <v>37.083074373316762</v>
      </c>
      <c r="Q5" s="15"/>
    </row>
    <row r="6" spans="1:17" x14ac:dyDescent="0.3">
      <c r="A6" s="1" t="s">
        <v>129</v>
      </c>
      <c r="B6" s="2">
        <f t="shared" si="2"/>
        <v>4969</v>
      </c>
      <c r="C6" s="2">
        <f t="shared" si="2"/>
        <v>31</v>
      </c>
      <c r="D6" s="2">
        <f t="shared" si="2"/>
        <v>1835</v>
      </c>
      <c r="E6" s="2">
        <f t="shared" si="2"/>
        <v>1619</v>
      </c>
      <c r="F6" s="2">
        <f t="shared" si="2"/>
        <v>516</v>
      </c>
      <c r="G6" s="2">
        <f t="shared" si="2"/>
        <v>0</v>
      </c>
      <c r="H6" s="2">
        <f t="shared" si="2"/>
        <v>0</v>
      </c>
      <c r="I6" s="2">
        <f t="shared" si="2"/>
        <v>0</v>
      </c>
      <c r="J6" s="2">
        <f t="shared" si="2"/>
        <v>0</v>
      </c>
      <c r="K6" s="2">
        <f t="shared" si="2"/>
        <v>98</v>
      </c>
      <c r="L6" s="2">
        <f t="shared" si="2"/>
        <v>870</v>
      </c>
      <c r="N6" s="2">
        <v>4969</v>
      </c>
      <c r="O6" s="2">
        <f t="shared" ref="O6" si="5">O20+O34</f>
        <v>870</v>
      </c>
      <c r="P6" s="13">
        <v>17.508553028778426</v>
      </c>
      <c r="Q6" s="14">
        <v>8.8054656604190669</v>
      </c>
    </row>
    <row r="7" spans="1:17" x14ac:dyDescent="0.3">
      <c r="A7" s="1" t="s">
        <v>130</v>
      </c>
      <c r="B7" s="2">
        <f t="shared" si="2"/>
        <v>4047</v>
      </c>
      <c r="C7" s="2">
        <f t="shared" si="2"/>
        <v>25</v>
      </c>
      <c r="D7" s="2">
        <f t="shared" si="2"/>
        <v>1881</v>
      </c>
      <c r="E7" s="2">
        <f t="shared" si="2"/>
        <v>1214</v>
      </c>
      <c r="F7" s="2">
        <f t="shared" si="2"/>
        <v>399</v>
      </c>
      <c r="G7" s="2">
        <f t="shared" si="2"/>
        <v>77</v>
      </c>
      <c r="H7" s="2">
        <f t="shared" si="2"/>
        <v>0</v>
      </c>
      <c r="I7" s="2">
        <f t="shared" si="2"/>
        <v>0</v>
      </c>
      <c r="J7" s="2">
        <f t="shared" si="2"/>
        <v>0</v>
      </c>
      <c r="K7" s="2">
        <f t="shared" si="2"/>
        <v>68</v>
      </c>
      <c r="L7" s="2">
        <f t="shared" si="2"/>
        <v>383</v>
      </c>
      <c r="N7" s="2">
        <v>4047</v>
      </c>
      <c r="O7" s="2">
        <f t="shared" ref="O7" si="6">O21+O35</f>
        <v>383</v>
      </c>
      <c r="P7" s="13">
        <v>9.4638003459352618</v>
      </c>
      <c r="Q7" s="14"/>
    </row>
    <row r="8" spans="1:17" x14ac:dyDescent="0.3">
      <c r="A8" s="1" t="s">
        <v>131</v>
      </c>
      <c r="B8" s="2">
        <f t="shared" si="2"/>
        <v>2621</v>
      </c>
      <c r="C8" s="2">
        <f t="shared" si="2"/>
        <v>5</v>
      </c>
      <c r="D8" s="2">
        <f t="shared" si="2"/>
        <v>1027</v>
      </c>
      <c r="E8" s="2">
        <f t="shared" si="2"/>
        <v>921</v>
      </c>
      <c r="F8" s="2">
        <f t="shared" si="2"/>
        <v>286</v>
      </c>
      <c r="G8" s="2">
        <f t="shared" si="2"/>
        <v>93</v>
      </c>
      <c r="H8" s="2">
        <f t="shared" si="2"/>
        <v>52</v>
      </c>
      <c r="I8" s="2">
        <f t="shared" si="2"/>
        <v>0</v>
      </c>
      <c r="J8" s="2">
        <f t="shared" si="2"/>
        <v>0</v>
      </c>
      <c r="K8" s="2">
        <f t="shared" si="2"/>
        <v>22</v>
      </c>
      <c r="L8" s="2">
        <f t="shared" si="2"/>
        <v>215</v>
      </c>
      <c r="N8" s="2">
        <v>2621</v>
      </c>
      <c r="O8" s="2">
        <f t="shared" ref="O8" si="7">O22+O36</f>
        <v>215</v>
      </c>
      <c r="P8" s="13">
        <v>8.2029759633727579</v>
      </c>
      <c r="Q8" s="14">
        <v>440.27328302095333</v>
      </c>
    </row>
    <row r="9" spans="1:17" x14ac:dyDescent="0.3">
      <c r="A9" s="1" t="s">
        <v>132</v>
      </c>
      <c r="B9" s="2">
        <f t="shared" si="2"/>
        <v>2224</v>
      </c>
      <c r="C9" s="2">
        <f t="shared" si="2"/>
        <v>5</v>
      </c>
      <c r="D9" s="2">
        <f t="shared" si="2"/>
        <v>901</v>
      </c>
      <c r="E9" s="2">
        <f t="shared" si="2"/>
        <v>618</v>
      </c>
      <c r="F9" s="2">
        <f t="shared" si="2"/>
        <v>314</v>
      </c>
      <c r="G9" s="2">
        <f t="shared" si="2"/>
        <v>127</v>
      </c>
      <c r="H9" s="2">
        <f t="shared" si="2"/>
        <v>36</v>
      </c>
      <c r="I9" s="2">
        <f t="shared" si="2"/>
        <v>5</v>
      </c>
      <c r="J9" s="2">
        <f t="shared" si="2"/>
        <v>0</v>
      </c>
      <c r="K9" s="2">
        <f t="shared" si="2"/>
        <v>52</v>
      </c>
      <c r="L9" s="2">
        <f t="shared" si="2"/>
        <v>166</v>
      </c>
      <c r="N9" s="2">
        <v>2224</v>
      </c>
      <c r="O9" s="2">
        <f t="shared" ref="O9" si="8">O23+O37</f>
        <v>166</v>
      </c>
      <c r="P9" s="13">
        <v>7.4640287769784166</v>
      </c>
      <c r="Q9" s="14"/>
    </row>
    <row r="10" spans="1:17" x14ac:dyDescent="0.3">
      <c r="A10" s="1" t="s">
        <v>133</v>
      </c>
      <c r="B10" s="2">
        <f t="shared" si="2"/>
        <v>1964</v>
      </c>
      <c r="C10" s="2">
        <f t="shared" si="2"/>
        <v>5</v>
      </c>
      <c r="D10" s="2">
        <f t="shared" si="2"/>
        <v>630</v>
      </c>
      <c r="E10" s="2">
        <f t="shared" si="2"/>
        <v>476</v>
      </c>
      <c r="F10" s="2">
        <f t="shared" si="2"/>
        <v>353</v>
      </c>
      <c r="G10" s="2">
        <f t="shared" si="2"/>
        <v>162</v>
      </c>
      <c r="H10" s="2">
        <f t="shared" si="2"/>
        <v>66</v>
      </c>
      <c r="I10" s="2">
        <f t="shared" si="2"/>
        <v>20</v>
      </c>
      <c r="J10" s="2">
        <f t="shared" si="2"/>
        <v>10</v>
      </c>
      <c r="K10" s="2">
        <f t="shared" si="2"/>
        <v>56</v>
      </c>
      <c r="L10" s="2">
        <f t="shared" si="2"/>
        <v>186</v>
      </c>
      <c r="N10" s="2">
        <v>1964</v>
      </c>
      <c r="O10" s="2">
        <f t="shared" ref="O10" si="9">O24+O38</f>
        <v>186</v>
      </c>
      <c r="P10" s="13">
        <v>9.470468431771895</v>
      </c>
      <c r="Q10" s="14">
        <v>1920.72441791241</v>
      </c>
    </row>
    <row r="11" spans="1:17" x14ac:dyDescent="0.3">
      <c r="A11" s="1" t="s">
        <v>134</v>
      </c>
      <c r="B11" s="2">
        <f t="shared" si="2"/>
        <v>1253</v>
      </c>
      <c r="C11" s="2">
        <f t="shared" si="2"/>
        <v>12</v>
      </c>
      <c r="D11" s="2">
        <f t="shared" si="2"/>
        <v>396</v>
      </c>
      <c r="E11" s="2">
        <f t="shared" si="2"/>
        <v>320</v>
      </c>
      <c r="F11" s="2">
        <f t="shared" si="2"/>
        <v>183</v>
      </c>
      <c r="G11" s="2">
        <f t="shared" si="2"/>
        <v>98</v>
      </c>
      <c r="H11" s="2">
        <f t="shared" si="2"/>
        <v>40</v>
      </c>
      <c r="I11" s="2">
        <f t="shared" si="2"/>
        <v>5</v>
      </c>
      <c r="J11" s="2">
        <f t="shared" si="2"/>
        <v>5</v>
      </c>
      <c r="K11" s="2">
        <f t="shared" si="2"/>
        <v>92</v>
      </c>
      <c r="L11" s="2">
        <f t="shared" si="2"/>
        <v>102</v>
      </c>
      <c r="N11" s="2">
        <v>1253</v>
      </c>
      <c r="O11" s="2">
        <f t="shared" ref="O11" si="10">O25+O39</f>
        <v>102</v>
      </c>
      <c r="P11" s="13">
        <v>8.1404628890662405</v>
      </c>
      <c r="Q11" s="14">
        <v>91.19453433958094</v>
      </c>
    </row>
    <row r="12" spans="1:17" x14ac:dyDescent="0.3">
      <c r="A12" s="1" t="s">
        <v>135</v>
      </c>
      <c r="B12" s="2">
        <f t="shared" si="2"/>
        <v>1074</v>
      </c>
      <c r="C12" s="2">
        <f t="shared" si="2"/>
        <v>0</v>
      </c>
      <c r="D12" s="2">
        <f t="shared" si="2"/>
        <v>245</v>
      </c>
      <c r="E12" s="2">
        <f t="shared" si="2"/>
        <v>264</v>
      </c>
      <c r="F12" s="2">
        <f t="shared" si="2"/>
        <v>188</v>
      </c>
      <c r="G12" s="2">
        <f t="shared" si="2"/>
        <v>92</v>
      </c>
      <c r="H12" s="2">
        <f t="shared" si="2"/>
        <v>26</v>
      </c>
      <c r="I12" s="2">
        <f t="shared" si="2"/>
        <v>20</v>
      </c>
      <c r="J12" s="2">
        <f t="shared" si="2"/>
        <v>0</v>
      </c>
      <c r="K12" s="2">
        <f t="shared" si="2"/>
        <v>102</v>
      </c>
      <c r="L12" s="2">
        <f t="shared" si="2"/>
        <v>137</v>
      </c>
      <c r="N12" s="2">
        <v>1074</v>
      </c>
      <c r="O12" s="2">
        <f t="shared" ref="O12" si="11">O26+O40</f>
        <v>137</v>
      </c>
      <c r="P12" s="13">
        <v>860.99770093336315</v>
      </c>
      <c r="Q12" s="16">
        <v>21.061837003961351</v>
      </c>
    </row>
    <row r="13" spans="1:17" x14ac:dyDescent="0.3">
      <c r="A13" s="1" t="s">
        <v>35</v>
      </c>
      <c r="B13" s="2">
        <f t="shared" si="2"/>
        <v>2240</v>
      </c>
      <c r="C13" s="2">
        <f t="shared" si="2"/>
        <v>5</v>
      </c>
      <c r="D13" s="2">
        <f t="shared" si="2"/>
        <v>395</v>
      </c>
      <c r="E13" s="2">
        <f t="shared" si="2"/>
        <v>464</v>
      </c>
      <c r="F13" s="2">
        <f t="shared" si="2"/>
        <v>305</v>
      </c>
      <c r="G13" s="2">
        <f t="shared" si="2"/>
        <v>176</v>
      </c>
      <c r="H13" s="2">
        <f t="shared" si="2"/>
        <v>125</v>
      </c>
      <c r="I13" s="2">
        <f t="shared" si="2"/>
        <v>30</v>
      </c>
      <c r="J13" s="2">
        <f t="shared" si="2"/>
        <v>40</v>
      </c>
      <c r="K13" s="2">
        <f t="shared" si="2"/>
        <v>364</v>
      </c>
      <c r="L13" s="2">
        <f t="shared" si="2"/>
        <v>336</v>
      </c>
      <c r="N13" s="2">
        <v>2240</v>
      </c>
      <c r="O13" s="2">
        <f t="shared" ref="O13" si="12">O27+O41</f>
        <v>336</v>
      </c>
    </row>
    <row r="14" spans="1:17" x14ac:dyDescent="0.3">
      <c r="A14" s="1" t="s">
        <v>36</v>
      </c>
      <c r="B14" s="2">
        <f t="shared" si="2"/>
        <v>138</v>
      </c>
      <c r="C14" s="2">
        <f t="shared" si="2"/>
        <v>0</v>
      </c>
      <c r="D14" s="2">
        <f t="shared" si="2"/>
        <v>5</v>
      </c>
      <c r="E14" s="2">
        <f t="shared" si="2"/>
        <v>5</v>
      </c>
      <c r="F14" s="2">
        <f t="shared" si="2"/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2"/>
        <v>117</v>
      </c>
      <c r="L14" s="2">
        <f t="shared" si="2"/>
        <v>11</v>
      </c>
      <c r="N14" s="2">
        <v>138</v>
      </c>
      <c r="O14" s="2">
        <f t="shared" ref="O14" si="13">O28+O42</f>
        <v>11</v>
      </c>
    </row>
    <row r="15" spans="1:17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N15" s="2"/>
      <c r="O15" s="2"/>
    </row>
    <row r="16" spans="1:17" x14ac:dyDescent="0.3">
      <c r="A16" s="1" t="s">
        <v>143</v>
      </c>
      <c r="B16" s="11" t="s">
        <v>29</v>
      </c>
      <c r="C16" s="11" t="s">
        <v>136</v>
      </c>
      <c r="D16" s="11" t="s">
        <v>127</v>
      </c>
      <c r="E16" s="11" t="s">
        <v>128</v>
      </c>
      <c r="F16" s="11" t="s">
        <v>129</v>
      </c>
      <c r="G16" s="11" t="s">
        <v>130</v>
      </c>
      <c r="H16" s="11" t="s">
        <v>131</v>
      </c>
      <c r="I16" s="11" t="s">
        <v>132</v>
      </c>
      <c r="J16" s="11" t="s">
        <v>137</v>
      </c>
      <c r="K16" s="11" t="s">
        <v>36</v>
      </c>
      <c r="L16" s="11" t="s">
        <v>138</v>
      </c>
      <c r="N16" s="11" t="s">
        <v>29</v>
      </c>
      <c r="O16" s="11" t="s">
        <v>138</v>
      </c>
    </row>
    <row r="17" spans="1:17" x14ac:dyDescent="0.3">
      <c r="A17" s="1" t="s">
        <v>118</v>
      </c>
      <c r="B17" s="2">
        <f>SUM(C17:L17)</f>
        <v>30335</v>
      </c>
      <c r="C17" s="2">
        <f>SUM(C18:C28)</f>
        <v>135</v>
      </c>
      <c r="D17" s="2">
        <f t="shared" ref="D17:L17" si="14">SUM(D18:D28)</f>
        <v>9390</v>
      </c>
      <c r="E17" s="2">
        <f t="shared" si="14"/>
        <v>6640</v>
      </c>
      <c r="F17" s="2">
        <f t="shared" si="14"/>
        <v>2470</v>
      </c>
      <c r="G17" s="2">
        <f t="shared" si="14"/>
        <v>805</v>
      </c>
      <c r="H17" s="2">
        <f t="shared" si="14"/>
        <v>340</v>
      </c>
      <c r="I17" s="2">
        <f t="shared" si="14"/>
        <v>80</v>
      </c>
      <c r="J17" s="2">
        <f t="shared" si="14"/>
        <v>55</v>
      </c>
      <c r="K17" s="2">
        <f t="shared" si="14"/>
        <v>1365</v>
      </c>
      <c r="L17" s="2">
        <f t="shared" si="14"/>
        <v>9055</v>
      </c>
      <c r="N17" s="2">
        <v>30335</v>
      </c>
      <c r="O17" s="2">
        <f t="shared" ref="O17" si="15">SUM(O18:O28)</f>
        <v>9055</v>
      </c>
      <c r="P17" s="13"/>
      <c r="Q17" s="14"/>
    </row>
    <row r="18" spans="1:17" x14ac:dyDescent="0.3">
      <c r="A18" s="1" t="s">
        <v>127</v>
      </c>
      <c r="B18" s="2">
        <f t="shared" ref="B18:B28" si="16">SUM(C18:L18)</f>
        <v>6080</v>
      </c>
      <c r="C18" s="2">
        <v>30</v>
      </c>
      <c r="D18" s="2">
        <v>695</v>
      </c>
      <c r="E18" s="2"/>
      <c r="F18" s="2"/>
      <c r="G18" s="2"/>
      <c r="H18" s="2"/>
      <c r="I18" s="2"/>
      <c r="J18" s="2"/>
      <c r="K18" s="2">
        <v>255</v>
      </c>
      <c r="L18" s="2">
        <v>5100</v>
      </c>
      <c r="N18" s="2">
        <v>6080</v>
      </c>
      <c r="O18" s="2">
        <v>5100</v>
      </c>
      <c r="P18" s="13">
        <v>83.881578947368425</v>
      </c>
      <c r="Q18" s="14">
        <v>2353.2345392947273</v>
      </c>
    </row>
    <row r="19" spans="1:17" x14ac:dyDescent="0.3">
      <c r="A19" s="1" t="s">
        <v>128</v>
      </c>
      <c r="B19" s="2">
        <f t="shared" si="16"/>
        <v>4640</v>
      </c>
      <c r="C19" s="2">
        <v>20</v>
      </c>
      <c r="D19" s="2">
        <v>1715</v>
      </c>
      <c r="E19" s="2">
        <v>990</v>
      </c>
      <c r="F19" s="2"/>
      <c r="G19" s="2"/>
      <c r="H19" s="2"/>
      <c r="I19" s="2"/>
      <c r="J19" s="2"/>
      <c r="K19" s="2">
        <v>190</v>
      </c>
      <c r="L19" s="2">
        <v>1725</v>
      </c>
      <c r="N19" s="2">
        <v>4640</v>
      </c>
      <c r="O19" s="2">
        <v>1725</v>
      </c>
      <c r="P19" s="13">
        <v>37.176724137931032</v>
      </c>
      <c r="Q19" s="15"/>
    </row>
    <row r="20" spans="1:17" x14ac:dyDescent="0.3">
      <c r="A20" s="1" t="s">
        <v>129</v>
      </c>
      <c r="B20" s="2">
        <f t="shared" si="16"/>
        <v>4700</v>
      </c>
      <c r="C20" s="2">
        <v>30</v>
      </c>
      <c r="D20" s="2">
        <v>1750</v>
      </c>
      <c r="E20" s="2">
        <v>1535</v>
      </c>
      <c r="F20" s="2">
        <v>500</v>
      </c>
      <c r="G20" s="2"/>
      <c r="H20" s="2"/>
      <c r="I20" s="2"/>
      <c r="J20" s="2"/>
      <c r="K20" s="2">
        <v>80</v>
      </c>
      <c r="L20" s="2">
        <v>805</v>
      </c>
      <c r="N20" s="2">
        <v>4700</v>
      </c>
      <c r="O20" s="2">
        <v>805</v>
      </c>
      <c r="P20" s="13">
        <v>17.127659574468083</v>
      </c>
      <c r="Q20" s="14">
        <v>8.3735181836447659</v>
      </c>
    </row>
    <row r="21" spans="1:17" x14ac:dyDescent="0.3">
      <c r="A21" s="1" t="s">
        <v>130</v>
      </c>
      <c r="B21" s="2">
        <f t="shared" si="16"/>
        <v>3845</v>
      </c>
      <c r="C21" s="2">
        <v>25</v>
      </c>
      <c r="D21" s="2">
        <v>1795</v>
      </c>
      <c r="E21" s="2">
        <v>1170</v>
      </c>
      <c r="F21" s="2">
        <v>380</v>
      </c>
      <c r="G21" s="2">
        <v>75</v>
      </c>
      <c r="H21" s="2"/>
      <c r="I21" s="2"/>
      <c r="J21" s="2"/>
      <c r="K21" s="2">
        <v>60</v>
      </c>
      <c r="L21" s="2">
        <v>340</v>
      </c>
      <c r="N21" s="2">
        <v>3845</v>
      </c>
      <c r="O21" s="2">
        <v>340</v>
      </c>
      <c r="P21" s="13">
        <v>8.8426527958387506</v>
      </c>
      <c r="Q21" s="14"/>
    </row>
    <row r="22" spans="1:17" x14ac:dyDescent="0.3">
      <c r="A22" s="1" t="s">
        <v>131</v>
      </c>
      <c r="B22" s="2">
        <f t="shared" si="16"/>
        <v>2475</v>
      </c>
      <c r="C22" s="2">
        <v>5</v>
      </c>
      <c r="D22" s="2">
        <v>970</v>
      </c>
      <c r="E22" s="2">
        <v>875</v>
      </c>
      <c r="F22" s="2">
        <v>275</v>
      </c>
      <c r="G22" s="2">
        <v>85</v>
      </c>
      <c r="H22" s="2">
        <v>50</v>
      </c>
      <c r="I22" s="2"/>
      <c r="J22" s="2"/>
      <c r="K22" s="2">
        <v>20</v>
      </c>
      <c r="L22" s="2">
        <v>195</v>
      </c>
      <c r="N22" s="2">
        <v>2475</v>
      </c>
      <c r="O22" s="2">
        <v>195</v>
      </c>
      <c r="P22" s="13">
        <v>7.878787878787878</v>
      </c>
      <c r="Q22" s="14">
        <v>418.67590918223829</v>
      </c>
    </row>
    <row r="23" spans="1:17" x14ac:dyDescent="0.3">
      <c r="A23" s="1" t="s">
        <v>132</v>
      </c>
      <c r="B23" s="2">
        <f t="shared" si="16"/>
        <v>2140</v>
      </c>
      <c r="C23" s="2">
        <v>5</v>
      </c>
      <c r="D23" s="2">
        <v>865</v>
      </c>
      <c r="E23" s="2">
        <v>600</v>
      </c>
      <c r="F23" s="2">
        <v>305</v>
      </c>
      <c r="G23" s="2">
        <v>125</v>
      </c>
      <c r="H23" s="2">
        <v>35</v>
      </c>
      <c r="I23" s="2">
        <v>5</v>
      </c>
      <c r="J23" s="2"/>
      <c r="K23" s="2">
        <v>50</v>
      </c>
      <c r="L23" s="2">
        <v>150</v>
      </c>
      <c r="N23" s="2">
        <v>2140</v>
      </c>
      <c r="O23" s="2">
        <v>150</v>
      </c>
      <c r="P23" s="13">
        <v>7.009345794392523</v>
      </c>
      <c r="Q23" s="14"/>
    </row>
    <row r="24" spans="1:17" x14ac:dyDescent="0.3">
      <c r="A24" s="1" t="s">
        <v>133</v>
      </c>
      <c r="B24" s="2">
        <f t="shared" si="16"/>
        <v>1890</v>
      </c>
      <c r="C24" s="2">
        <v>5</v>
      </c>
      <c r="D24" s="2">
        <v>605</v>
      </c>
      <c r="E24" s="2">
        <v>460</v>
      </c>
      <c r="F24" s="2">
        <v>350</v>
      </c>
      <c r="G24" s="2">
        <v>160</v>
      </c>
      <c r="H24" s="2">
        <v>65</v>
      </c>
      <c r="I24" s="2">
        <v>20</v>
      </c>
      <c r="J24" s="2">
        <v>10</v>
      </c>
      <c r="K24" s="2">
        <v>50</v>
      </c>
      <c r="L24" s="2">
        <v>165</v>
      </c>
      <c r="N24" s="2">
        <v>1890</v>
      </c>
      <c r="O24" s="2">
        <v>165</v>
      </c>
      <c r="P24" s="13">
        <v>8.7301587301587293</v>
      </c>
      <c r="Q24" s="14">
        <v>1934.558630112489</v>
      </c>
    </row>
    <row r="25" spans="1:17" x14ac:dyDescent="0.3">
      <c r="A25" s="1" t="s">
        <v>134</v>
      </c>
      <c r="B25" s="2">
        <f t="shared" si="16"/>
        <v>1185</v>
      </c>
      <c r="C25" s="2">
        <v>10</v>
      </c>
      <c r="D25" s="2">
        <v>365</v>
      </c>
      <c r="E25" s="2">
        <v>305</v>
      </c>
      <c r="F25" s="2">
        <v>175</v>
      </c>
      <c r="G25" s="2">
        <v>95</v>
      </c>
      <c r="H25" s="2">
        <v>40</v>
      </c>
      <c r="I25" s="2">
        <v>5</v>
      </c>
      <c r="J25" s="2">
        <v>5</v>
      </c>
      <c r="K25" s="2">
        <v>90</v>
      </c>
      <c r="L25" s="2">
        <v>95</v>
      </c>
      <c r="N25" s="2">
        <v>1185</v>
      </c>
      <c r="O25" s="2">
        <v>95</v>
      </c>
      <c r="P25" s="13">
        <v>8.0168776371308024</v>
      </c>
      <c r="Q25" s="14">
        <v>91.626481816355238</v>
      </c>
    </row>
    <row r="26" spans="1:17" x14ac:dyDescent="0.3">
      <c r="A26" s="1" t="s">
        <v>135</v>
      </c>
      <c r="B26" s="2">
        <f t="shared" si="16"/>
        <v>1045</v>
      </c>
      <c r="C26" s="2">
        <v>0</v>
      </c>
      <c r="D26" s="2">
        <v>235</v>
      </c>
      <c r="E26" s="2">
        <v>255</v>
      </c>
      <c r="F26" s="2">
        <v>185</v>
      </c>
      <c r="G26" s="2">
        <v>90</v>
      </c>
      <c r="H26" s="2">
        <v>25</v>
      </c>
      <c r="I26" s="2">
        <v>20</v>
      </c>
      <c r="J26" s="2">
        <v>0</v>
      </c>
      <c r="K26" s="2">
        <v>100</v>
      </c>
      <c r="L26" s="2">
        <v>135</v>
      </c>
      <c r="N26" s="2">
        <v>1045</v>
      </c>
      <c r="O26" s="2">
        <v>135</v>
      </c>
      <c r="P26" s="13">
        <v>853.23453929472703</v>
      </c>
      <c r="Q26" s="16">
        <v>21.113531718808964</v>
      </c>
    </row>
    <row r="27" spans="1:17" x14ac:dyDescent="0.3">
      <c r="A27" s="1" t="s">
        <v>35</v>
      </c>
      <c r="B27" s="2">
        <f t="shared" si="16"/>
        <v>2205</v>
      </c>
      <c r="C27" s="2">
        <v>5</v>
      </c>
      <c r="D27" s="2">
        <v>390</v>
      </c>
      <c r="E27" s="2">
        <v>445</v>
      </c>
      <c r="F27" s="2">
        <v>300</v>
      </c>
      <c r="G27" s="2">
        <v>175</v>
      </c>
      <c r="H27" s="2">
        <v>125</v>
      </c>
      <c r="I27" s="2">
        <v>30</v>
      </c>
      <c r="J27" s="2">
        <v>40</v>
      </c>
      <c r="K27" s="2">
        <v>360</v>
      </c>
      <c r="L27" s="2">
        <v>335</v>
      </c>
      <c r="N27" s="2">
        <v>2205</v>
      </c>
      <c r="O27" s="2">
        <v>335</v>
      </c>
    </row>
    <row r="28" spans="1:17" x14ac:dyDescent="0.3">
      <c r="A28" s="1" t="s">
        <v>36</v>
      </c>
      <c r="B28" s="2">
        <f t="shared" si="16"/>
        <v>130</v>
      </c>
      <c r="C28" s="2">
        <v>0</v>
      </c>
      <c r="D28" s="2">
        <v>5</v>
      </c>
      <c r="E28" s="2">
        <v>5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110</v>
      </c>
      <c r="L28" s="2">
        <v>10</v>
      </c>
      <c r="N28" s="2">
        <v>130</v>
      </c>
      <c r="O28" s="2">
        <v>10</v>
      </c>
    </row>
    <row r="29" spans="1:17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N29" s="2"/>
      <c r="O29" s="2"/>
    </row>
    <row r="30" spans="1:17" x14ac:dyDescent="0.3">
      <c r="A30" s="1" t="s">
        <v>142</v>
      </c>
      <c r="B30" s="11" t="s">
        <v>29</v>
      </c>
      <c r="C30" s="11" t="s">
        <v>136</v>
      </c>
      <c r="D30" s="11" t="s">
        <v>127</v>
      </c>
      <c r="E30" s="11" t="s">
        <v>128</v>
      </c>
      <c r="F30" s="11" t="s">
        <v>129</v>
      </c>
      <c r="G30" s="11" t="s">
        <v>130</v>
      </c>
      <c r="H30" s="11" t="s">
        <v>131</v>
      </c>
      <c r="I30" s="11" t="s">
        <v>132</v>
      </c>
      <c r="J30" s="11" t="s">
        <v>137</v>
      </c>
      <c r="K30" s="11" t="s">
        <v>36</v>
      </c>
      <c r="L30" s="11" t="s">
        <v>138</v>
      </c>
      <c r="N30" s="11" t="s">
        <v>29</v>
      </c>
      <c r="O30" s="11" t="s">
        <v>138</v>
      </c>
    </row>
    <row r="31" spans="1:17" x14ac:dyDescent="0.3">
      <c r="A31" s="1" t="s">
        <v>118</v>
      </c>
      <c r="B31" s="2">
        <f>SUM(C31:L31)</f>
        <v>1348</v>
      </c>
      <c r="C31" s="2">
        <f>SUM(C32:C42)</f>
        <v>3</v>
      </c>
      <c r="D31" s="2">
        <f t="shared" ref="D31" si="17">SUM(D32:D42)</f>
        <v>415</v>
      </c>
      <c r="E31" s="2">
        <f t="shared" ref="E31" si="18">SUM(E32:E42)</f>
        <v>276</v>
      </c>
      <c r="F31" s="2">
        <f t="shared" ref="F31" si="19">SUM(F32:F42)</f>
        <v>74</v>
      </c>
      <c r="G31" s="2">
        <f t="shared" ref="G31" si="20">SUM(G32:G42)</f>
        <v>20</v>
      </c>
      <c r="H31" s="2">
        <f t="shared" ref="H31" si="21">SUM(H32:H42)</f>
        <v>5</v>
      </c>
      <c r="I31" s="2">
        <f t="shared" ref="I31" si="22">SUM(I32:I42)</f>
        <v>0</v>
      </c>
      <c r="J31" s="2">
        <f t="shared" ref="J31" si="23">SUM(J32:J42)</f>
        <v>0</v>
      </c>
      <c r="K31" s="2">
        <f t="shared" ref="K31" si="24">SUM(K32:K42)</f>
        <v>163</v>
      </c>
      <c r="L31" s="2">
        <f t="shared" ref="L31" si="25">SUM(L32:L42)</f>
        <v>392</v>
      </c>
      <c r="N31" s="2">
        <v>1348</v>
      </c>
      <c r="O31" s="2">
        <f t="shared" ref="O31" si="26">SUM(O32:O42)</f>
        <v>392</v>
      </c>
    </row>
    <row r="32" spans="1:17" x14ac:dyDescent="0.3">
      <c r="A32" s="1" t="s">
        <v>127</v>
      </c>
      <c r="B32" s="2">
        <f t="shared" ref="B32:B42" si="27">SUM(C32:L32)</f>
        <v>246</v>
      </c>
      <c r="C32" s="2">
        <v>0</v>
      </c>
      <c r="D32" s="2">
        <v>15</v>
      </c>
      <c r="E32" s="2"/>
      <c r="F32" s="2"/>
      <c r="G32" s="2"/>
      <c r="H32" s="2"/>
      <c r="I32" s="2"/>
      <c r="J32" s="2"/>
      <c r="K32" s="2">
        <v>80</v>
      </c>
      <c r="L32" s="2">
        <v>151</v>
      </c>
      <c r="N32" s="2">
        <v>246</v>
      </c>
      <c r="O32" s="2">
        <v>151</v>
      </c>
      <c r="P32" s="13">
        <v>61.382113821138205</v>
      </c>
      <c r="Q32" s="14">
        <v>2513.5839857949873</v>
      </c>
    </row>
    <row r="33" spans="1:17" x14ac:dyDescent="0.3">
      <c r="A33" s="1" t="s">
        <v>128</v>
      </c>
      <c r="B33" s="2">
        <f t="shared" si="27"/>
        <v>187</v>
      </c>
      <c r="C33" s="2">
        <v>0</v>
      </c>
      <c r="D33" s="2">
        <v>65</v>
      </c>
      <c r="E33" s="2">
        <v>25</v>
      </c>
      <c r="F33" s="2"/>
      <c r="G33" s="2"/>
      <c r="H33" s="2"/>
      <c r="I33" s="2"/>
      <c r="J33" s="2"/>
      <c r="K33" s="2">
        <v>32</v>
      </c>
      <c r="L33" s="2">
        <v>65</v>
      </c>
      <c r="N33" s="2">
        <v>187</v>
      </c>
      <c r="O33" s="2">
        <v>65</v>
      </c>
      <c r="P33" s="13">
        <v>34.759358288770052</v>
      </c>
      <c r="Q33" s="15"/>
    </row>
    <row r="34" spans="1:17" x14ac:dyDescent="0.3">
      <c r="A34" s="1" t="s">
        <v>129</v>
      </c>
      <c r="B34" s="2">
        <f t="shared" si="27"/>
        <v>269</v>
      </c>
      <c r="C34" s="2">
        <v>1</v>
      </c>
      <c r="D34" s="2">
        <v>85</v>
      </c>
      <c r="E34" s="2">
        <v>84</v>
      </c>
      <c r="F34" s="2">
        <v>16</v>
      </c>
      <c r="G34" s="2"/>
      <c r="H34" s="2"/>
      <c r="I34" s="2"/>
      <c r="J34" s="2"/>
      <c r="K34" s="2">
        <v>18</v>
      </c>
      <c r="L34" s="2">
        <v>65</v>
      </c>
      <c r="N34" s="2">
        <v>269</v>
      </c>
      <c r="O34" s="2">
        <v>65</v>
      </c>
      <c r="P34" s="13">
        <v>24.1635687732342</v>
      </c>
      <c r="Q34" s="14">
        <v>19.336248012718599</v>
      </c>
    </row>
    <row r="35" spans="1:17" x14ac:dyDescent="0.3">
      <c r="A35" s="1" t="s">
        <v>130</v>
      </c>
      <c r="B35" s="2">
        <f t="shared" si="27"/>
        <v>202</v>
      </c>
      <c r="C35" s="2">
        <v>0</v>
      </c>
      <c r="D35" s="2">
        <v>86</v>
      </c>
      <c r="E35" s="2">
        <v>44</v>
      </c>
      <c r="F35" s="2">
        <v>19</v>
      </c>
      <c r="G35" s="2">
        <v>2</v>
      </c>
      <c r="H35" s="2"/>
      <c r="I35" s="2"/>
      <c r="J35" s="2"/>
      <c r="K35" s="2">
        <v>8</v>
      </c>
      <c r="L35" s="2">
        <v>43</v>
      </c>
      <c r="N35" s="2">
        <v>202</v>
      </c>
      <c r="O35" s="2">
        <v>43</v>
      </c>
      <c r="P35" s="13">
        <v>21.287128712871286</v>
      </c>
      <c r="Q35" s="14"/>
    </row>
    <row r="36" spans="1:17" x14ac:dyDescent="0.3">
      <c r="A36" s="1" t="s">
        <v>131</v>
      </c>
      <c r="B36" s="2">
        <f t="shared" si="27"/>
        <v>146</v>
      </c>
      <c r="C36" s="2">
        <v>0</v>
      </c>
      <c r="D36" s="2">
        <v>57</v>
      </c>
      <c r="E36" s="2">
        <v>46</v>
      </c>
      <c r="F36" s="2">
        <v>11</v>
      </c>
      <c r="G36" s="2">
        <v>8</v>
      </c>
      <c r="H36" s="2">
        <v>2</v>
      </c>
      <c r="I36" s="2"/>
      <c r="J36" s="2"/>
      <c r="K36" s="2">
        <v>2</v>
      </c>
      <c r="L36" s="2">
        <v>20</v>
      </c>
      <c r="N36" s="2">
        <v>146</v>
      </c>
      <c r="O36" s="2">
        <v>20</v>
      </c>
      <c r="P36" s="13">
        <v>13.698630136986301</v>
      </c>
      <c r="Q36" s="14">
        <v>966.81240063592998</v>
      </c>
    </row>
    <row r="37" spans="1:17" x14ac:dyDescent="0.3">
      <c r="A37" s="1" t="s">
        <v>132</v>
      </c>
      <c r="B37" s="2">
        <f t="shared" si="27"/>
        <v>84</v>
      </c>
      <c r="C37" s="2">
        <v>0</v>
      </c>
      <c r="D37" s="2">
        <v>36</v>
      </c>
      <c r="E37" s="2">
        <v>18</v>
      </c>
      <c r="F37" s="2">
        <v>9</v>
      </c>
      <c r="G37" s="2">
        <v>2</v>
      </c>
      <c r="H37" s="2">
        <v>1</v>
      </c>
      <c r="I37" s="2"/>
      <c r="J37" s="2"/>
      <c r="K37" s="2">
        <v>2</v>
      </c>
      <c r="L37" s="2">
        <v>16</v>
      </c>
      <c r="N37" s="2">
        <v>84</v>
      </c>
      <c r="O37" s="2">
        <v>16</v>
      </c>
      <c r="P37" s="13">
        <v>19.047619047619047</v>
      </c>
      <c r="Q37" s="14"/>
    </row>
    <row r="38" spans="1:17" x14ac:dyDescent="0.3">
      <c r="A38" s="1" t="s">
        <v>133</v>
      </c>
      <c r="B38" s="2">
        <f t="shared" si="27"/>
        <v>74</v>
      </c>
      <c r="C38" s="2">
        <v>0</v>
      </c>
      <c r="D38" s="2">
        <v>25</v>
      </c>
      <c r="E38" s="2">
        <v>16</v>
      </c>
      <c r="F38" s="2">
        <v>3</v>
      </c>
      <c r="G38" s="2">
        <v>2</v>
      </c>
      <c r="H38" s="2">
        <v>1</v>
      </c>
      <c r="I38" s="2"/>
      <c r="J38" s="2"/>
      <c r="K38" s="2">
        <v>6</v>
      </c>
      <c r="L38" s="2">
        <v>21</v>
      </c>
      <c r="N38" s="2">
        <v>74</v>
      </c>
      <c r="O38" s="2">
        <v>21</v>
      </c>
      <c r="P38" s="13">
        <v>28.378378378378379</v>
      </c>
      <c r="Q38" s="14">
        <v>1546.7715851590574</v>
      </c>
    </row>
    <row r="39" spans="1:17" x14ac:dyDescent="0.3">
      <c r="A39" s="1" t="s">
        <v>134</v>
      </c>
      <c r="B39" s="2">
        <f t="shared" si="27"/>
        <v>68</v>
      </c>
      <c r="C39" s="2">
        <v>2</v>
      </c>
      <c r="D39" s="2">
        <v>31</v>
      </c>
      <c r="E39" s="2">
        <v>15</v>
      </c>
      <c r="F39" s="2">
        <v>8</v>
      </c>
      <c r="G39" s="2">
        <v>3</v>
      </c>
      <c r="H39" s="2">
        <v>0</v>
      </c>
      <c r="I39" s="2"/>
      <c r="J39" s="2"/>
      <c r="K39" s="2">
        <v>2</v>
      </c>
      <c r="L39" s="2">
        <v>7</v>
      </c>
      <c r="N39" s="2">
        <v>68</v>
      </c>
      <c r="O39" s="2">
        <v>7</v>
      </c>
      <c r="P39" s="13">
        <v>10.294117647058822</v>
      </c>
      <c r="Q39" s="14">
        <v>80.663751987281401</v>
      </c>
    </row>
    <row r="40" spans="1:17" x14ac:dyDescent="0.3">
      <c r="A40" s="1" t="s">
        <v>135</v>
      </c>
      <c r="B40" s="2">
        <f t="shared" si="27"/>
        <v>29</v>
      </c>
      <c r="C40" s="2">
        <v>0</v>
      </c>
      <c r="D40" s="2">
        <v>10</v>
      </c>
      <c r="E40" s="2">
        <v>9</v>
      </c>
      <c r="F40" s="2">
        <v>3</v>
      </c>
      <c r="G40" s="2">
        <v>2</v>
      </c>
      <c r="H40" s="2">
        <v>1</v>
      </c>
      <c r="I40" s="2"/>
      <c r="J40" s="2"/>
      <c r="K40" s="2">
        <v>2</v>
      </c>
      <c r="L40" s="2">
        <v>2</v>
      </c>
      <c r="N40" s="2">
        <v>29</v>
      </c>
      <c r="O40" s="2">
        <v>2</v>
      </c>
      <c r="P40" s="13">
        <v>1013.5839857949874</v>
      </c>
      <c r="Q40" s="16">
        <v>19.175547219808763</v>
      </c>
    </row>
    <row r="41" spans="1:17" x14ac:dyDescent="0.3">
      <c r="A41" s="1" t="s">
        <v>35</v>
      </c>
      <c r="B41" s="2">
        <f t="shared" si="27"/>
        <v>35</v>
      </c>
      <c r="C41" s="2">
        <v>0</v>
      </c>
      <c r="D41" s="2">
        <v>5</v>
      </c>
      <c r="E41" s="2">
        <v>19</v>
      </c>
      <c r="F41" s="2">
        <v>5</v>
      </c>
      <c r="G41" s="2">
        <v>1</v>
      </c>
      <c r="H41" s="2">
        <v>0</v>
      </c>
      <c r="I41" s="2"/>
      <c r="J41" s="2"/>
      <c r="K41" s="2">
        <v>4</v>
      </c>
      <c r="L41" s="2">
        <v>1</v>
      </c>
      <c r="N41" s="2">
        <v>35</v>
      </c>
      <c r="O41" s="2">
        <v>1</v>
      </c>
    </row>
    <row r="42" spans="1:17" x14ac:dyDescent="0.3">
      <c r="A42" s="1" t="s">
        <v>36</v>
      </c>
      <c r="B42" s="2">
        <f t="shared" si="27"/>
        <v>8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/>
      <c r="J42" s="2"/>
      <c r="K42" s="2">
        <v>7</v>
      </c>
      <c r="L42" s="2">
        <v>1</v>
      </c>
      <c r="N42" s="2">
        <v>8</v>
      </c>
      <c r="O42" s="2">
        <v>1</v>
      </c>
    </row>
    <row r="43" spans="1:17" x14ac:dyDescent="0.3">
      <c r="A43" s="1" t="s">
        <v>141</v>
      </c>
    </row>
  </sheetData>
  <mergeCells count="1">
    <mergeCell ref="N2:Q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9ABC-3082-463A-B833-04A2A09D2136}">
  <dimension ref="A1:V43"/>
  <sheetViews>
    <sheetView workbookViewId="0">
      <selection activeCell="U1" sqref="U1"/>
    </sheetView>
  </sheetViews>
  <sheetFormatPr defaultRowHeight="14.4" x14ac:dyDescent="0.3"/>
  <sheetData>
    <row r="1" spans="1:22" x14ac:dyDescent="0.3">
      <c r="A1" t="s">
        <v>145</v>
      </c>
    </row>
    <row r="2" spans="1:22" x14ac:dyDescent="0.3">
      <c r="A2" s="5"/>
      <c r="B2" s="48" t="s">
        <v>29</v>
      </c>
      <c r="C2" s="29">
        <v>0</v>
      </c>
      <c r="D2" s="29">
        <v>1</v>
      </c>
      <c r="E2" s="29">
        <v>2</v>
      </c>
      <c r="F2" s="29">
        <v>3</v>
      </c>
      <c r="G2" s="29">
        <v>4</v>
      </c>
      <c r="H2" s="29">
        <v>5</v>
      </c>
      <c r="I2" s="29">
        <v>6</v>
      </c>
      <c r="J2" s="29">
        <v>7</v>
      </c>
      <c r="K2" s="29">
        <v>8</v>
      </c>
      <c r="L2" s="29">
        <v>9</v>
      </c>
      <c r="M2" s="29">
        <v>10</v>
      </c>
      <c r="N2" s="29">
        <v>11</v>
      </c>
      <c r="O2" s="29">
        <v>12</v>
      </c>
      <c r="P2" s="29">
        <v>13</v>
      </c>
      <c r="Q2" s="29">
        <v>14</v>
      </c>
      <c r="R2" s="29" t="s">
        <v>144</v>
      </c>
      <c r="S2" s="30" t="s">
        <v>36</v>
      </c>
    </row>
    <row r="3" spans="1:22" x14ac:dyDescent="0.3">
      <c r="A3" s="1" t="s">
        <v>118</v>
      </c>
      <c r="B3" s="2">
        <f>B17+B31</f>
        <v>31683</v>
      </c>
      <c r="C3" s="2">
        <f t="shared" ref="C3:S14" si="0">C17+C31</f>
        <v>10085</v>
      </c>
      <c r="D3" s="2">
        <f t="shared" si="0"/>
        <v>3757</v>
      </c>
      <c r="E3" s="2">
        <f t="shared" si="0"/>
        <v>3630</v>
      </c>
      <c r="F3" s="2">
        <f t="shared" si="0"/>
        <v>3522</v>
      </c>
      <c r="G3" s="2">
        <f t="shared" si="0"/>
        <v>2952</v>
      </c>
      <c r="H3" s="2">
        <f t="shared" si="0"/>
        <v>2363</v>
      </c>
      <c r="I3" s="2">
        <f t="shared" si="0"/>
        <v>1810</v>
      </c>
      <c r="J3" s="2">
        <f t="shared" si="0"/>
        <v>1109</v>
      </c>
      <c r="K3" s="2">
        <f t="shared" si="0"/>
        <v>636</v>
      </c>
      <c r="L3" s="2">
        <f t="shared" si="0"/>
        <v>302</v>
      </c>
      <c r="M3" s="2">
        <f t="shared" si="0"/>
        <v>172</v>
      </c>
      <c r="N3" s="2">
        <f t="shared" si="0"/>
        <v>46</v>
      </c>
      <c r="O3" s="2">
        <f t="shared" si="0"/>
        <v>36</v>
      </c>
      <c r="P3" s="2">
        <f t="shared" si="0"/>
        <v>16</v>
      </c>
      <c r="Q3" s="2">
        <f t="shared" si="0"/>
        <v>5</v>
      </c>
      <c r="R3" s="2">
        <f t="shared" si="0"/>
        <v>0</v>
      </c>
      <c r="S3" s="2">
        <f t="shared" si="0"/>
        <v>1242</v>
      </c>
      <c r="U3" s="2">
        <f>D3+(E3*2)+(F3*3)+(G3*4)+(H3*5)+(I3*6)+(J3*7)+(K3*8)+(L3*9)+(M3*10)+(N3*11)+(O3*12)+(P3*13)+(Q3*14)+(R3*15)</f>
        <v>74571</v>
      </c>
      <c r="V3" s="3">
        <f>U3/(B3-S3)</f>
        <v>2.4496895634177589</v>
      </c>
    </row>
    <row r="4" spans="1:22" x14ac:dyDescent="0.3">
      <c r="A4" s="1" t="s">
        <v>127</v>
      </c>
      <c r="B4" s="2">
        <f t="shared" ref="B4:Q14" si="1">B18+B32</f>
        <v>6326</v>
      </c>
      <c r="C4" s="2">
        <f t="shared" si="1"/>
        <v>5322</v>
      </c>
      <c r="D4" s="2">
        <f t="shared" si="1"/>
        <v>552</v>
      </c>
      <c r="E4" s="2">
        <f t="shared" si="1"/>
        <v>116</v>
      </c>
      <c r="F4" s="2">
        <f t="shared" si="1"/>
        <v>21</v>
      </c>
      <c r="G4" s="2">
        <f t="shared" si="1"/>
        <v>0</v>
      </c>
      <c r="H4" s="2">
        <f t="shared" si="1"/>
        <v>0</v>
      </c>
      <c r="I4" s="2">
        <f t="shared" si="1"/>
        <v>0</v>
      </c>
      <c r="J4" s="2">
        <f t="shared" si="1"/>
        <v>0</v>
      </c>
      <c r="K4" s="2">
        <f t="shared" si="1"/>
        <v>0</v>
      </c>
      <c r="L4" s="2">
        <f t="shared" si="1"/>
        <v>0</v>
      </c>
      <c r="M4" s="2">
        <f t="shared" si="1"/>
        <v>0</v>
      </c>
      <c r="N4" s="2">
        <f t="shared" si="1"/>
        <v>0</v>
      </c>
      <c r="O4" s="2">
        <f t="shared" si="1"/>
        <v>0</v>
      </c>
      <c r="P4" s="2">
        <f t="shared" si="1"/>
        <v>0</v>
      </c>
      <c r="Q4" s="2">
        <f t="shared" si="1"/>
        <v>0</v>
      </c>
      <c r="R4" s="2">
        <f t="shared" si="0"/>
        <v>0</v>
      </c>
      <c r="S4" s="2">
        <f t="shared" si="0"/>
        <v>315</v>
      </c>
      <c r="U4" s="2">
        <f>D4+(E4*2)+(F4*3)+(G4*4)+(H4*5)+(I4*6)+(J4*7)+(K4*8)+(L4*9)+(M4*10)+(N4*11)+(O4*12)+(P4*13)+(Q4*14)+(R4*15)</f>
        <v>847</v>
      </c>
      <c r="V4" s="3">
        <f>U4/(B4-S4)</f>
        <v>0.14090833471968059</v>
      </c>
    </row>
    <row r="5" spans="1:22" x14ac:dyDescent="0.3">
      <c r="A5" s="1" t="s">
        <v>128</v>
      </c>
      <c r="B5" s="2">
        <f t="shared" si="1"/>
        <v>4827</v>
      </c>
      <c r="C5" s="2">
        <f t="shared" si="0"/>
        <v>1919</v>
      </c>
      <c r="D5" s="2">
        <f t="shared" si="0"/>
        <v>1209</v>
      </c>
      <c r="E5" s="2">
        <f t="shared" si="0"/>
        <v>881</v>
      </c>
      <c r="F5" s="2">
        <f t="shared" si="0"/>
        <v>449</v>
      </c>
      <c r="G5" s="2">
        <f t="shared" si="0"/>
        <v>117</v>
      </c>
      <c r="H5" s="2">
        <f t="shared" si="0"/>
        <v>26</v>
      </c>
      <c r="I5" s="2">
        <f t="shared" si="0"/>
        <v>5</v>
      </c>
      <c r="J5" s="2">
        <f t="shared" si="0"/>
        <v>5</v>
      </c>
      <c r="K5" s="2">
        <f t="shared" si="0"/>
        <v>0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 t="shared" si="0"/>
        <v>0</v>
      </c>
      <c r="P5" s="2">
        <f t="shared" si="0"/>
        <v>0</v>
      </c>
      <c r="Q5" s="2">
        <f t="shared" si="0"/>
        <v>0</v>
      </c>
      <c r="R5" s="2">
        <f t="shared" si="0"/>
        <v>0</v>
      </c>
      <c r="S5" s="2">
        <f t="shared" si="0"/>
        <v>216</v>
      </c>
      <c r="U5" s="2">
        <f t="shared" ref="U5:U13" si="2">D5+(E5*2)+(F5*3)+(G5*4)+(H5*5)+(I5*6)+(J5*7)+(K5*8)+(L5*9)+(M5*10)+(N5*11)+(O5*12)+(P5*13)+(Q5*14)+(R5*15)</f>
        <v>4981</v>
      </c>
      <c r="V5" s="3">
        <f t="shared" ref="V5:V13" si="3">U5/(B5-S5)</f>
        <v>1.0802428974192149</v>
      </c>
    </row>
    <row r="6" spans="1:22" x14ac:dyDescent="0.3">
      <c r="A6" s="1" t="s">
        <v>129</v>
      </c>
      <c r="B6" s="2">
        <f t="shared" si="1"/>
        <v>4969</v>
      </c>
      <c r="C6" s="2">
        <f t="shared" si="0"/>
        <v>977</v>
      </c>
      <c r="D6" s="2">
        <f t="shared" si="0"/>
        <v>760</v>
      </c>
      <c r="E6" s="2">
        <f t="shared" si="0"/>
        <v>993</v>
      </c>
      <c r="F6" s="2">
        <f t="shared" si="0"/>
        <v>944</v>
      </c>
      <c r="G6" s="2">
        <f t="shared" si="0"/>
        <v>706</v>
      </c>
      <c r="H6" s="2">
        <f t="shared" si="0"/>
        <v>343</v>
      </c>
      <c r="I6" s="2">
        <f t="shared" si="0"/>
        <v>122</v>
      </c>
      <c r="J6" s="2">
        <f t="shared" si="0"/>
        <v>35</v>
      </c>
      <c r="K6" s="2">
        <f t="shared" si="0"/>
        <v>10</v>
      </c>
      <c r="L6" s="2">
        <f t="shared" si="0"/>
        <v>5</v>
      </c>
      <c r="M6" s="2">
        <f t="shared" si="0"/>
        <v>1</v>
      </c>
      <c r="N6" s="2">
        <f t="shared" si="0"/>
        <v>0</v>
      </c>
      <c r="O6" s="2">
        <f t="shared" si="0"/>
        <v>0</v>
      </c>
      <c r="P6" s="2">
        <f t="shared" si="0"/>
        <v>0</v>
      </c>
      <c r="Q6" s="2">
        <f t="shared" si="0"/>
        <v>0</v>
      </c>
      <c r="R6" s="2">
        <f t="shared" si="0"/>
        <v>0</v>
      </c>
      <c r="S6" s="2">
        <f t="shared" si="0"/>
        <v>73</v>
      </c>
      <c r="U6" s="2">
        <f t="shared" si="2"/>
        <v>11229</v>
      </c>
      <c r="V6" s="3">
        <f t="shared" si="3"/>
        <v>2.2935049019607843</v>
      </c>
    </row>
    <row r="7" spans="1:22" x14ac:dyDescent="0.3">
      <c r="A7" s="1" t="s">
        <v>130</v>
      </c>
      <c r="B7" s="2">
        <f t="shared" si="1"/>
        <v>4047</v>
      </c>
      <c r="C7" s="2">
        <f t="shared" si="0"/>
        <v>446</v>
      </c>
      <c r="D7" s="2">
        <f t="shared" si="0"/>
        <v>340</v>
      </c>
      <c r="E7" s="2">
        <f t="shared" si="0"/>
        <v>439</v>
      </c>
      <c r="F7" s="2">
        <f t="shared" si="0"/>
        <v>663</v>
      </c>
      <c r="G7" s="2">
        <f t="shared" si="0"/>
        <v>655</v>
      </c>
      <c r="H7" s="2">
        <f t="shared" si="0"/>
        <v>633</v>
      </c>
      <c r="I7" s="2">
        <f t="shared" si="0"/>
        <v>450</v>
      </c>
      <c r="J7" s="2">
        <f t="shared" si="0"/>
        <v>257</v>
      </c>
      <c r="K7" s="2">
        <f t="shared" si="0"/>
        <v>87</v>
      </c>
      <c r="L7" s="2">
        <f t="shared" si="0"/>
        <v>30</v>
      </c>
      <c r="M7" s="2">
        <f t="shared" si="0"/>
        <v>10</v>
      </c>
      <c r="N7" s="2">
        <f t="shared" si="0"/>
        <v>0</v>
      </c>
      <c r="O7" s="2">
        <f t="shared" si="0"/>
        <v>0</v>
      </c>
      <c r="P7" s="2">
        <f t="shared" si="0"/>
        <v>0</v>
      </c>
      <c r="Q7" s="2">
        <f t="shared" si="0"/>
        <v>0</v>
      </c>
      <c r="R7" s="2">
        <f t="shared" si="0"/>
        <v>0</v>
      </c>
      <c r="S7" s="2">
        <f t="shared" si="0"/>
        <v>37</v>
      </c>
      <c r="U7" s="2">
        <f t="shared" si="2"/>
        <v>14557</v>
      </c>
      <c r="V7" s="3">
        <f t="shared" si="3"/>
        <v>3.6301745635910225</v>
      </c>
    </row>
    <row r="8" spans="1:22" x14ac:dyDescent="0.3">
      <c r="A8" s="1" t="s">
        <v>131</v>
      </c>
      <c r="B8" s="2">
        <f t="shared" si="1"/>
        <v>2621</v>
      </c>
      <c r="C8" s="2">
        <f t="shared" si="0"/>
        <v>278</v>
      </c>
      <c r="D8" s="2">
        <f t="shared" si="0"/>
        <v>144</v>
      </c>
      <c r="E8" s="2">
        <f t="shared" si="0"/>
        <v>301</v>
      </c>
      <c r="F8" s="2">
        <f t="shared" si="0"/>
        <v>317</v>
      </c>
      <c r="G8" s="2">
        <f t="shared" si="0"/>
        <v>408</v>
      </c>
      <c r="H8" s="2">
        <f t="shared" si="0"/>
        <v>354</v>
      </c>
      <c r="I8" s="2">
        <f t="shared" si="0"/>
        <v>374</v>
      </c>
      <c r="J8" s="2">
        <f t="shared" si="0"/>
        <v>196</v>
      </c>
      <c r="K8" s="2">
        <f t="shared" si="0"/>
        <v>138</v>
      </c>
      <c r="L8" s="2">
        <f t="shared" si="0"/>
        <v>41</v>
      </c>
      <c r="M8" s="2">
        <f t="shared" si="0"/>
        <v>35</v>
      </c>
      <c r="N8" s="2">
        <f t="shared" si="0"/>
        <v>6</v>
      </c>
      <c r="O8" s="2">
        <f t="shared" si="0"/>
        <v>6</v>
      </c>
      <c r="P8" s="2">
        <f t="shared" si="0"/>
        <v>5</v>
      </c>
      <c r="Q8" s="2">
        <f t="shared" si="0"/>
        <v>0</v>
      </c>
      <c r="R8" s="2">
        <f t="shared" si="0"/>
        <v>0</v>
      </c>
      <c r="S8" s="2">
        <f t="shared" si="0"/>
        <v>18</v>
      </c>
      <c r="U8" s="2">
        <f t="shared" si="2"/>
        <v>10741</v>
      </c>
      <c r="V8" s="3">
        <f t="shared" si="3"/>
        <v>4.1263926238955051</v>
      </c>
    </row>
    <row r="9" spans="1:22" x14ac:dyDescent="0.3">
      <c r="A9" s="1" t="s">
        <v>132</v>
      </c>
      <c r="B9" s="2">
        <f t="shared" si="1"/>
        <v>2224</v>
      </c>
      <c r="C9" s="2">
        <f t="shared" si="0"/>
        <v>201</v>
      </c>
      <c r="D9" s="2">
        <f t="shared" si="0"/>
        <v>106</v>
      </c>
      <c r="E9" s="2">
        <f t="shared" si="0"/>
        <v>179</v>
      </c>
      <c r="F9" s="2">
        <f t="shared" si="0"/>
        <v>284</v>
      </c>
      <c r="G9" s="2">
        <f t="shared" si="0"/>
        <v>275</v>
      </c>
      <c r="H9" s="2">
        <f t="shared" si="0"/>
        <v>329</v>
      </c>
      <c r="I9" s="2">
        <f t="shared" si="0"/>
        <v>308</v>
      </c>
      <c r="J9" s="2">
        <f t="shared" si="0"/>
        <v>208</v>
      </c>
      <c r="K9" s="2">
        <f t="shared" si="0"/>
        <v>163</v>
      </c>
      <c r="L9" s="2">
        <f t="shared" si="0"/>
        <v>88</v>
      </c>
      <c r="M9" s="2">
        <f t="shared" si="0"/>
        <v>30</v>
      </c>
      <c r="N9" s="2">
        <f t="shared" si="0"/>
        <v>10</v>
      </c>
      <c r="O9" s="2">
        <f t="shared" si="0"/>
        <v>15</v>
      </c>
      <c r="P9" s="2">
        <f t="shared" si="0"/>
        <v>0</v>
      </c>
      <c r="Q9" s="2">
        <f t="shared" si="0"/>
        <v>0</v>
      </c>
      <c r="R9" s="2">
        <f t="shared" si="0"/>
        <v>0</v>
      </c>
      <c r="S9" s="2">
        <f t="shared" si="0"/>
        <v>28</v>
      </c>
      <c r="U9" s="2">
        <f t="shared" si="2"/>
        <v>10051</v>
      </c>
      <c r="V9" s="3">
        <f t="shared" si="3"/>
        <v>4.5769581056466304</v>
      </c>
    </row>
    <row r="10" spans="1:22" x14ac:dyDescent="0.3">
      <c r="A10" s="1" t="s">
        <v>133</v>
      </c>
      <c r="B10" s="2">
        <f t="shared" si="1"/>
        <v>1964</v>
      </c>
      <c r="C10" s="2">
        <f t="shared" si="0"/>
        <v>213</v>
      </c>
      <c r="D10" s="2">
        <f t="shared" si="0"/>
        <v>123</v>
      </c>
      <c r="E10" s="2">
        <f t="shared" si="0"/>
        <v>245</v>
      </c>
      <c r="F10" s="2">
        <f t="shared" si="0"/>
        <v>259</v>
      </c>
      <c r="G10" s="2">
        <f t="shared" si="0"/>
        <v>237</v>
      </c>
      <c r="H10" s="2">
        <f t="shared" si="0"/>
        <v>182</v>
      </c>
      <c r="I10" s="2">
        <f t="shared" si="0"/>
        <v>229</v>
      </c>
      <c r="J10" s="2">
        <f t="shared" si="0"/>
        <v>176</v>
      </c>
      <c r="K10" s="2">
        <f t="shared" si="0"/>
        <v>130</v>
      </c>
      <c r="L10" s="2">
        <f t="shared" si="0"/>
        <v>73</v>
      </c>
      <c r="M10" s="2">
        <f t="shared" si="0"/>
        <v>40</v>
      </c>
      <c r="N10" s="2">
        <f t="shared" si="0"/>
        <v>15</v>
      </c>
      <c r="O10" s="2">
        <f t="shared" si="0"/>
        <v>5</v>
      </c>
      <c r="P10" s="2">
        <f t="shared" si="0"/>
        <v>6</v>
      </c>
      <c r="Q10" s="2">
        <f t="shared" si="0"/>
        <v>5</v>
      </c>
      <c r="R10" s="2">
        <f t="shared" si="0"/>
        <v>0</v>
      </c>
      <c r="S10" s="2">
        <f t="shared" si="0"/>
        <v>26</v>
      </c>
      <c r="U10" s="2">
        <f t="shared" si="2"/>
        <v>8324</v>
      </c>
      <c r="V10" s="3">
        <f t="shared" si="3"/>
        <v>4.2951496388028891</v>
      </c>
    </row>
    <row r="11" spans="1:22" x14ac:dyDescent="0.3">
      <c r="A11" s="1" t="s">
        <v>134</v>
      </c>
      <c r="B11" s="2">
        <f t="shared" si="1"/>
        <v>1253</v>
      </c>
      <c r="C11" s="2">
        <f t="shared" si="0"/>
        <v>144</v>
      </c>
      <c r="D11" s="2">
        <f t="shared" si="0"/>
        <v>100</v>
      </c>
      <c r="E11" s="2">
        <f t="shared" si="0"/>
        <v>119</v>
      </c>
      <c r="F11" s="2">
        <f t="shared" si="0"/>
        <v>179</v>
      </c>
      <c r="G11" s="2">
        <f t="shared" si="0"/>
        <v>180</v>
      </c>
      <c r="H11" s="2">
        <f t="shared" si="0"/>
        <v>124</v>
      </c>
      <c r="I11" s="2">
        <f t="shared" si="0"/>
        <v>136</v>
      </c>
      <c r="J11" s="2">
        <f t="shared" si="0"/>
        <v>95</v>
      </c>
      <c r="K11" s="2">
        <f t="shared" si="0"/>
        <v>35</v>
      </c>
      <c r="L11" s="2">
        <f t="shared" si="0"/>
        <v>20</v>
      </c>
      <c r="M11" s="2">
        <f t="shared" si="0"/>
        <v>35</v>
      </c>
      <c r="N11" s="2">
        <f t="shared" si="0"/>
        <v>5</v>
      </c>
      <c r="O11" s="2">
        <f t="shared" si="0"/>
        <v>5</v>
      </c>
      <c r="P11" s="2">
        <f t="shared" si="0"/>
        <v>0</v>
      </c>
      <c r="Q11" s="2">
        <f t="shared" si="0"/>
        <v>0</v>
      </c>
      <c r="R11" s="2">
        <f t="shared" si="0"/>
        <v>0</v>
      </c>
      <c r="S11" s="2">
        <f t="shared" si="0"/>
        <v>76</v>
      </c>
      <c r="U11" s="2">
        <f t="shared" si="2"/>
        <v>4621</v>
      </c>
      <c r="V11" s="3">
        <f t="shared" si="3"/>
        <v>3.9260832625318605</v>
      </c>
    </row>
    <row r="12" spans="1:22" x14ac:dyDescent="0.3">
      <c r="A12" s="1" t="s">
        <v>135</v>
      </c>
      <c r="B12" s="2">
        <f t="shared" si="1"/>
        <v>1074</v>
      </c>
      <c r="C12" s="2">
        <f t="shared" si="0"/>
        <v>157</v>
      </c>
      <c r="D12" s="2">
        <f t="shared" si="0"/>
        <v>127</v>
      </c>
      <c r="E12" s="2">
        <f t="shared" si="0"/>
        <v>96</v>
      </c>
      <c r="F12" s="2">
        <f t="shared" si="0"/>
        <v>135</v>
      </c>
      <c r="G12" s="2">
        <f t="shared" si="0"/>
        <v>121</v>
      </c>
      <c r="H12" s="2">
        <f t="shared" si="0"/>
        <v>166</v>
      </c>
      <c r="I12" s="2">
        <f t="shared" si="0"/>
        <v>68</v>
      </c>
      <c r="J12" s="2">
        <f t="shared" si="0"/>
        <v>51</v>
      </c>
      <c r="K12" s="2">
        <f t="shared" si="0"/>
        <v>41</v>
      </c>
      <c r="L12" s="2">
        <f t="shared" si="0"/>
        <v>20</v>
      </c>
      <c r="M12" s="2">
        <f t="shared" si="0"/>
        <v>15</v>
      </c>
      <c r="N12" s="2">
        <f t="shared" si="0"/>
        <v>5</v>
      </c>
      <c r="O12" s="2">
        <f t="shared" si="0"/>
        <v>5</v>
      </c>
      <c r="P12" s="2">
        <f t="shared" si="0"/>
        <v>0</v>
      </c>
      <c r="Q12" s="2">
        <f t="shared" si="0"/>
        <v>0</v>
      </c>
      <c r="R12" s="2">
        <f t="shared" si="0"/>
        <v>0</v>
      </c>
      <c r="S12" s="2">
        <f t="shared" si="0"/>
        <v>67</v>
      </c>
      <c r="U12" s="2">
        <f t="shared" si="2"/>
        <v>3576</v>
      </c>
      <c r="V12" s="3">
        <f t="shared" si="3"/>
        <v>3.5511420059582921</v>
      </c>
    </row>
    <row r="13" spans="1:22" x14ac:dyDescent="0.3">
      <c r="A13" s="1" t="s">
        <v>35</v>
      </c>
      <c r="B13" s="2">
        <f t="shared" si="1"/>
        <v>2240</v>
      </c>
      <c r="C13" s="2">
        <f t="shared" si="0"/>
        <v>417</v>
      </c>
      <c r="D13" s="2">
        <f t="shared" si="0"/>
        <v>296</v>
      </c>
      <c r="E13" s="2">
        <f t="shared" si="0"/>
        <v>255</v>
      </c>
      <c r="F13" s="2">
        <f t="shared" si="0"/>
        <v>266</v>
      </c>
      <c r="G13" s="2">
        <f t="shared" si="0"/>
        <v>248</v>
      </c>
      <c r="H13" s="2">
        <f t="shared" si="0"/>
        <v>201</v>
      </c>
      <c r="I13" s="2">
        <f t="shared" si="0"/>
        <v>113</v>
      </c>
      <c r="J13" s="2">
        <f t="shared" si="0"/>
        <v>86</v>
      </c>
      <c r="K13" s="2">
        <f t="shared" si="0"/>
        <v>32</v>
      </c>
      <c r="L13" s="2">
        <f t="shared" si="0"/>
        <v>25</v>
      </c>
      <c r="M13" s="2">
        <f t="shared" si="0"/>
        <v>6</v>
      </c>
      <c r="N13" s="2">
        <f t="shared" si="0"/>
        <v>5</v>
      </c>
      <c r="O13" s="2">
        <f t="shared" si="0"/>
        <v>0</v>
      </c>
      <c r="P13" s="2">
        <f t="shared" si="0"/>
        <v>5</v>
      </c>
      <c r="Q13" s="2">
        <f t="shared" si="0"/>
        <v>0</v>
      </c>
      <c r="R13" s="2">
        <f t="shared" si="0"/>
        <v>0</v>
      </c>
      <c r="S13" s="2">
        <f t="shared" si="0"/>
        <v>285</v>
      </c>
      <c r="U13" s="2">
        <f t="shared" si="2"/>
        <v>5542</v>
      </c>
      <c r="V13" s="3">
        <f t="shared" si="3"/>
        <v>2.8347826086956522</v>
      </c>
    </row>
    <row r="14" spans="1:22" x14ac:dyDescent="0.3">
      <c r="A14" s="1" t="s">
        <v>36</v>
      </c>
      <c r="B14" s="2">
        <f t="shared" si="1"/>
        <v>138</v>
      </c>
      <c r="C14" s="2">
        <f t="shared" si="0"/>
        <v>11</v>
      </c>
      <c r="D14" s="2">
        <f t="shared" si="0"/>
        <v>0</v>
      </c>
      <c r="E14" s="2">
        <f t="shared" si="0"/>
        <v>6</v>
      </c>
      <c r="F14" s="2">
        <f t="shared" si="0"/>
        <v>5</v>
      </c>
      <c r="G14" s="2">
        <f t="shared" si="0"/>
        <v>5</v>
      </c>
      <c r="H14" s="2">
        <f t="shared" si="0"/>
        <v>5</v>
      </c>
      <c r="I14" s="2">
        <f t="shared" si="0"/>
        <v>5</v>
      </c>
      <c r="J14" s="2">
        <f t="shared" si="0"/>
        <v>0</v>
      </c>
      <c r="K14" s="2">
        <f t="shared" si="0"/>
        <v>0</v>
      </c>
      <c r="L14" s="2">
        <f t="shared" si="0"/>
        <v>0</v>
      </c>
      <c r="M14" s="2">
        <f t="shared" si="0"/>
        <v>0</v>
      </c>
      <c r="N14" s="2">
        <f t="shared" si="0"/>
        <v>0</v>
      </c>
      <c r="O14" s="2">
        <f t="shared" si="0"/>
        <v>0</v>
      </c>
      <c r="P14" s="2">
        <f t="shared" si="0"/>
        <v>0</v>
      </c>
      <c r="Q14" s="2">
        <f t="shared" si="0"/>
        <v>0</v>
      </c>
      <c r="R14" s="2">
        <f t="shared" si="0"/>
        <v>0</v>
      </c>
      <c r="S14" s="2">
        <f t="shared" si="0"/>
        <v>101</v>
      </c>
      <c r="U14" s="2"/>
      <c r="V14" s="3"/>
    </row>
    <row r="15" spans="1:22" x14ac:dyDescent="0.3">
      <c r="A15" s="1"/>
      <c r="B15" s="2"/>
    </row>
    <row r="16" spans="1:22" x14ac:dyDescent="0.3">
      <c r="A16" s="1" t="s">
        <v>143</v>
      </c>
      <c r="B16" s="11" t="s">
        <v>29</v>
      </c>
    </row>
    <row r="17" spans="1:22" x14ac:dyDescent="0.3">
      <c r="A17" s="1" t="s">
        <v>118</v>
      </c>
      <c r="B17" s="2">
        <f>SUM(C17:S17)</f>
        <v>30335</v>
      </c>
      <c r="C17">
        <f>SUM(C18:C28)</f>
        <v>9670</v>
      </c>
      <c r="D17">
        <f t="shared" ref="D17" si="4">SUM(D18:D28)</f>
        <v>3575</v>
      </c>
      <c r="E17">
        <f t="shared" ref="E17" si="5">SUM(E18:E28)</f>
        <v>3460</v>
      </c>
      <c r="F17">
        <f t="shared" ref="F17" si="6">SUM(F18:F28)</f>
        <v>3390</v>
      </c>
      <c r="G17">
        <f t="shared" ref="G17" si="7">SUM(G18:G28)</f>
        <v>2835</v>
      </c>
      <c r="H17">
        <f t="shared" ref="H17" si="8">SUM(H18:H28)</f>
        <v>2295</v>
      </c>
      <c r="I17">
        <f t="shared" ref="I17" si="9">SUM(I18:I28)</f>
        <v>1755</v>
      </c>
      <c r="J17">
        <f t="shared" ref="J17" si="10">SUM(J18:J28)</f>
        <v>1085</v>
      </c>
      <c r="K17">
        <f t="shared" ref="K17" si="11">SUM(K18:K28)</f>
        <v>625</v>
      </c>
      <c r="L17">
        <f t="shared" ref="L17" si="12">SUM(L18:L28)</f>
        <v>295</v>
      </c>
      <c r="M17">
        <f t="shared" ref="M17" si="13">SUM(M18:M28)</f>
        <v>170</v>
      </c>
      <c r="N17">
        <f t="shared" ref="N17" si="14">SUM(N18:N28)</f>
        <v>45</v>
      </c>
      <c r="O17">
        <f t="shared" ref="O17" si="15">SUM(O18:O28)</f>
        <v>35</v>
      </c>
      <c r="P17">
        <f t="shared" ref="P17" si="16">SUM(P18:P28)</f>
        <v>15</v>
      </c>
      <c r="Q17">
        <f t="shared" ref="Q17" si="17">SUM(Q18:Q28)</f>
        <v>5</v>
      </c>
      <c r="R17">
        <f t="shared" ref="R17" si="18">SUM(R18:R28)</f>
        <v>0</v>
      </c>
      <c r="S17">
        <f t="shared" ref="S17" si="19">SUM(S18:S28)</f>
        <v>1080</v>
      </c>
      <c r="U17" s="2">
        <f>D17+(E17*2)+(F17*3)+(G17*4)+(H17*5)+(I17*6)+(J17*7)+(K17*8)+(L17*9)+(M17*10)+(N17*11)+(O17*12)+(P17*13)+(Q17*14)+(R17*15)</f>
        <v>72140</v>
      </c>
      <c r="V17" s="3">
        <f>U17/(B17-S17)</f>
        <v>2.4659032643992478</v>
      </c>
    </row>
    <row r="18" spans="1:22" x14ac:dyDescent="0.3">
      <c r="A18" s="1" t="s">
        <v>127</v>
      </c>
      <c r="B18" s="2">
        <f>SUM(C18:S18)</f>
        <v>6080</v>
      </c>
      <c r="C18">
        <v>5170</v>
      </c>
      <c r="D18">
        <v>540</v>
      </c>
      <c r="E18">
        <v>115</v>
      </c>
      <c r="F18">
        <v>20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S18">
        <v>235</v>
      </c>
      <c r="U18" s="2">
        <f>D18+(E18*2)+(F18*3)+(G18*4)+(H18*5)+(I18*6)+(J18*7)+(K18*8)+(L18*9)+(M18*10)+(N18*11)+(O18*12)+(P18*13)+(Q18*14)+(R18*15)</f>
        <v>830</v>
      </c>
      <c r="V18" s="3">
        <f>U18/(B18-S18)</f>
        <v>0.1420017108639863</v>
      </c>
    </row>
    <row r="19" spans="1:22" x14ac:dyDescent="0.3">
      <c r="A19" s="1" t="s">
        <v>128</v>
      </c>
      <c r="B19" s="2">
        <f t="shared" ref="B19:B28" si="20">SUM(C19:S19)</f>
        <v>4640</v>
      </c>
      <c r="C19">
        <v>1845</v>
      </c>
      <c r="D19">
        <v>1165</v>
      </c>
      <c r="E19">
        <v>860</v>
      </c>
      <c r="F19">
        <v>440</v>
      </c>
      <c r="G19">
        <v>115</v>
      </c>
      <c r="H19">
        <v>25</v>
      </c>
      <c r="I19">
        <v>5</v>
      </c>
      <c r="J19">
        <v>5</v>
      </c>
      <c r="K19">
        <v>0</v>
      </c>
      <c r="L19">
        <v>0</v>
      </c>
      <c r="S19">
        <v>180</v>
      </c>
      <c r="U19" s="2">
        <f t="shared" ref="U19:U27" si="21">D19+(E19*2)+(F19*3)+(G19*4)+(H19*5)+(I19*6)+(J19*7)+(K19*8)+(L19*9)+(M19*10)+(N19*11)+(O19*12)+(P19*13)+(Q19*14)+(R19*15)</f>
        <v>4855</v>
      </c>
      <c r="V19" s="3">
        <f t="shared" ref="V19:V27" si="22">U19/(B19-S19)</f>
        <v>1.0885650224215246</v>
      </c>
    </row>
    <row r="20" spans="1:22" x14ac:dyDescent="0.3">
      <c r="A20" s="1" t="s">
        <v>129</v>
      </c>
      <c r="B20" s="2">
        <f t="shared" si="20"/>
        <v>4700</v>
      </c>
      <c r="C20">
        <v>910</v>
      </c>
      <c r="D20">
        <v>715</v>
      </c>
      <c r="E20">
        <v>935</v>
      </c>
      <c r="F20">
        <v>905</v>
      </c>
      <c r="G20">
        <v>680</v>
      </c>
      <c r="H20">
        <v>335</v>
      </c>
      <c r="I20">
        <v>115</v>
      </c>
      <c r="J20">
        <v>35</v>
      </c>
      <c r="K20">
        <v>10</v>
      </c>
      <c r="L20">
        <v>5</v>
      </c>
      <c r="S20">
        <v>55</v>
      </c>
      <c r="U20" s="2">
        <f t="shared" si="21"/>
        <v>10755</v>
      </c>
      <c r="V20" s="3">
        <f t="shared" si="22"/>
        <v>2.3153928955866525</v>
      </c>
    </row>
    <row r="21" spans="1:22" x14ac:dyDescent="0.3">
      <c r="A21" s="1" t="s">
        <v>130</v>
      </c>
      <c r="B21" s="2">
        <f t="shared" si="20"/>
        <v>3845</v>
      </c>
      <c r="C21">
        <v>400</v>
      </c>
      <c r="D21">
        <v>310</v>
      </c>
      <c r="E21">
        <v>420</v>
      </c>
      <c r="F21">
        <v>625</v>
      </c>
      <c r="G21">
        <v>625</v>
      </c>
      <c r="H21">
        <v>620</v>
      </c>
      <c r="I21">
        <v>440</v>
      </c>
      <c r="J21">
        <v>250</v>
      </c>
      <c r="K21">
        <v>85</v>
      </c>
      <c r="L21">
        <v>30</v>
      </c>
      <c r="M21">
        <v>10</v>
      </c>
      <c r="S21">
        <v>30</v>
      </c>
      <c r="U21" s="2">
        <f t="shared" si="21"/>
        <v>14065</v>
      </c>
      <c r="V21" s="3">
        <f t="shared" si="22"/>
        <v>3.6867627785058978</v>
      </c>
    </row>
    <row r="22" spans="1:22" x14ac:dyDescent="0.3">
      <c r="A22" s="1" t="s">
        <v>131</v>
      </c>
      <c r="B22" s="2">
        <f t="shared" si="20"/>
        <v>2475</v>
      </c>
      <c r="C22">
        <v>255</v>
      </c>
      <c r="D22">
        <v>125</v>
      </c>
      <c r="E22">
        <v>280</v>
      </c>
      <c r="F22">
        <v>300</v>
      </c>
      <c r="G22">
        <v>390</v>
      </c>
      <c r="H22">
        <v>335</v>
      </c>
      <c r="I22">
        <v>360</v>
      </c>
      <c r="J22">
        <v>190</v>
      </c>
      <c r="K22">
        <v>135</v>
      </c>
      <c r="L22">
        <v>40</v>
      </c>
      <c r="M22">
        <v>35</v>
      </c>
      <c r="N22">
        <v>5</v>
      </c>
      <c r="O22">
        <v>5</v>
      </c>
      <c r="P22">
        <v>5</v>
      </c>
      <c r="S22">
        <v>15</v>
      </c>
      <c r="U22" s="2">
        <f t="shared" si="21"/>
        <v>10280</v>
      </c>
      <c r="V22" s="3">
        <f t="shared" si="22"/>
        <v>4.178861788617886</v>
      </c>
    </row>
    <row r="23" spans="1:22" x14ac:dyDescent="0.3">
      <c r="A23" s="1" t="s">
        <v>132</v>
      </c>
      <c r="B23" s="2">
        <f t="shared" si="20"/>
        <v>2140</v>
      </c>
      <c r="C23">
        <v>185</v>
      </c>
      <c r="D23">
        <v>95</v>
      </c>
      <c r="E23">
        <v>170</v>
      </c>
      <c r="F23">
        <v>275</v>
      </c>
      <c r="G23">
        <v>265</v>
      </c>
      <c r="H23">
        <v>320</v>
      </c>
      <c r="I23">
        <v>300</v>
      </c>
      <c r="J23">
        <v>205</v>
      </c>
      <c r="K23">
        <v>160</v>
      </c>
      <c r="L23">
        <v>85</v>
      </c>
      <c r="M23">
        <v>30</v>
      </c>
      <c r="N23">
        <v>10</v>
      </c>
      <c r="O23">
        <v>15</v>
      </c>
      <c r="P23">
        <v>0</v>
      </c>
      <c r="S23">
        <v>25</v>
      </c>
      <c r="U23" s="2">
        <f t="shared" si="21"/>
        <v>9790</v>
      </c>
      <c r="V23" s="3">
        <f t="shared" si="22"/>
        <v>4.6288416075650121</v>
      </c>
    </row>
    <row r="24" spans="1:22" x14ac:dyDescent="0.3">
      <c r="A24" s="1" t="s">
        <v>133</v>
      </c>
      <c r="B24" s="2">
        <f t="shared" si="20"/>
        <v>1890</v>
      </c>
      <c r="C24">
        <v>190</v>
      </c>
      <c r="D24">
        <v>120</v>
      </c>
      <c r="E24">
        <v>230</v>
      </c>
      <c r="F24">
        <v>255</v>
      </c>
      <c r="G24">
        <v>230</v>
      </c>
      <c r="H24">
        <v>175</v>
      </c>
      <c r="I24">
        <v>225</v>
      </c>
      <c r="J24">
        <v>175</v>
      </c>
      <c r="K24">
        <v>130</v>
      </c>
      <c r="L24">
        <v>70</v>
      </c>
      <c r="M24">
        <v>40</v>
      </c>
      <c r="N24">
        <v>15</v>
      </c>
      <c r="O24">
        <v>5</v>
      </c>
      <c r="P24">
        <v>5</v>
      </c>
      <c r="Q24">
        <v>5</v>
      </c>
      <c r="S24">
        <v>20</v>
      </c>
      <c r="U24" s="2">
        <f t="shared" si="21"/>
        <v>8145</v>
      </c>
      <c r="V24" s="3">
        <f t="shared" si="22"/>
        <v>4.355614973262032</v>
      </c>
    </row>
    <row r="25" spans="1:22" x14ac:dyDescent="0.3">
      <c r="A25" s="1" t="s">
        <v>134</v>
      </c>
      <c r="B25" s="2">
        <f t="shared" si="20"/>
        <v>1185</v>
      </c>
      <c r="C25">
        <v>135</v>
      </c>
      <c r="D25">
        <v>90</v>
      </c>
      <c r="E25">
        <v>105</v>
      </c>
      <c r="F25">
        <v>170</v>
      </c>
      <c r="G25">
        <v>170</v>
      </c>
      <c r="H25">
        <v>120</v>
      </c>
      <c r="I25">
        <v>130</v>
      </c>
      <c r="J25">
        <v>90</v>
      </c>
      <c r="K25">
        <v>35</v>
      </c>
      <c r="L25">
        <v>20</v>
      </c>
      <c r="M25">
        <v>35</v>
      </c>
      <c r="N25">
        <v>5</v>
      </c>
      <c r="O25">
        <v>5</v>
      </c>
      <c r="P25">
        <v>0</v>
      </c>
      <c r="S25">
        <v>75</v>
      </c>
      <c r="U25" s="2">
        <f t="shared" si="21"/>
        <v>4425</v>
      </c>
      <c r="V25" s="3">
        <f t="shared" si="22"/>
        <v>3.9864864864864864</v>
      </c>
    </row>
    <row r="26" spans="1:22" x14ac:dyDescent="0.3">
      <c r="A26" s="1" t="s">
        <v>135</v>
      </c>
      <c r="B26" s="2">
        <f t="shared" si="20"/>
        <v>1045</v>
      </c>
      <c r="C26">
        <v>155</v>
      </c>
      <c r="D26">
        <v>125</v>
      </c>
      <c r="E26">
        <v>90</v>
      </c>
      <c r="F26">
        <v>135</v>
      </c>
      <c r="G26">
        <v>115</v>
      </c>
      <c r="H26">
        <v>160</v>
      </c>
      <c r="I26">
        <v>65</v>
      </c>
      <c r="J26">
        <v>50</v>
      </c>
      <c r="K26">
        <v>40</v>
      </c>
      <c r="L26">
        <v>20</v>
      </c>
      <c r="M26">
        <v>15</v>
      </c>
      <c r="N26">
        <v>5</v>
      </c>
      <c r="O26">
        <v>5</v>
      </c>
      <c r="P26">
        <v>0</v>
      </c>
      <c r="S26">
        <v>65</v>
      </c>
      <c r="U26" s="2">
        <f t="shared" si="21"/>
        <v>3475</v>
      </c>
      <c r="V26" s="3">
        <f t="shared" si="22"/>
        <v>3.545918367346939</v>
      </c>
    </row>
    <row r="27" spans="1:22" x14ac:dyDescent="0.3">
      <c r="A27" s="1" t="s">
        <v>35</v>
      </c>
      <c r="B27" s="2">
        <f t="shared" si="20"/>
        <v>2205</v>
      </c>
      <c r="C27">
        <v>415</v>
      </c>
      <c r="D27">
        <v>290</v>
      </c>
      <c r="E27">
        <v>250</v>
      </c>
      <c r="F27">
        <v>260</v>
      </c>
      <c r="G27">
        <v>240</v>
      </c>
      <c r="H27">
        <v>200</v>
      </c>
      <c r="I27">
        <v>110</v>
      </c>
      <c r="J27">
        <v>85</v>
      </c>
      <c r="K27">
        <v>30</v>
      </c>
      <c r="L27">
        <v>25</v>
      </c>
      <c r="M27">
        <v>5</v>
      </c>
      <c r="N27">
        <v>5</v>
      </c>
      <c r="O27">
        <v>0</v>
      </c>
      <c r="P27">
        <v>5</v>
      </c>
      <c r="S27">
        <v>285</v>
      </c>
      <c r="U27" s="2">
        <f t="shared" si="21"/>
        <v>5420</v>
      </c>
      <c r="V27" s="3">
        <f t="shared" si="22"/>
        <v>2.8229166666666665</v>
      </c>
    </row>
    <row r="28" spans="1:22" x14ac:dyDescent="0.3">
      <c r="A28" s="1" t="s">
        <v>36</v>
      </c>
      <c r="B28" s="2">
        <f t="shared" si="20"/>
        <v>130</v>
      </c>
      <c r="C28">
        <v>10</v>
      </c>
      <c r="D28">
        <v>0</v>
      </c>
      <c r="E28">
        <v>5</v>
      </c>
      <c r="F28">
        <v>5</v>
      </c>
      <c r="G28">
        <v>5</v>
      </c>
      <c r="H28">
        <v>5</v>
      </c>
      <c r="I28">
        <v>5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S28">
        <v>95</v>
      </c>
    </row>
    <row r="29" spans="1:22" x14ac:dyDescent="0.3">
      <c r="A29" s="1"/>
      <c r="B29" s="2"/>
    </row>
    <row r="30" spans="1:22" x14ac:dyDescent="0.3">
      <c r="A30" s="1" t="s">
        <v>142</v>
      </c>
      <c r="B30" s="11" t="s">
        <v>29</v>
      </c>
    </row>
    <row r="31" spans="1:22" x14ac:dyDescent="0.3">
      <c r="A31" s="1" t="s">
        <v>118</v>
      </c>
      <c r="B31" s="2">
        <f>SUM(C31:S31)</f>
        <v>1348</v>
      </c>
      <c r="C31">
        <f>SUM(C32:C42)</f>
        <v>415</v>
      </c>
      <c r="D31">
        <f t="shared" ref="D31" si="23">SUM(D32:D42)</f>
        <v>182</v>
      </c>
      <c r="E31">
        <f t="shared" ref="E31" si="24">SUM(E32:E42)</f>
        <v>170</v>
      </c>
      <c r="F31">
        <f t="shared" ref="F31" si="25">SUM(F32:F42)</f>
        <v>132</v>
      </c>
      <c r="G31">
        <f t="shared" ref="G31" si="26">SUM(G32:G42)</f>
        <v>117</v>
      </c>
      <c r="H31">
        <f t="shared" ref="H31" si="27">SUM(H32:H42)</f>
        <v>68</v>
      </c>
      <c r="I31">
        <f t="shared" ref="I31" si="28">SUM(I32:I42)</f>
        <v>55</v>
      </c>
      <c r="J31">
        <f t="shared" ref="J31" si="29">SUM(J32:J42)</f>
        <v>24</v>
      </c>
      <c r="K31">
        <f t="shared" ref="K31" si="30">SUM(K32:K42)</f>
        <v>11</v>
      </c>
      <c r="L31">
        <f t="shared" ref="L31" si="31">SUM(L32:L42)</f>
        <v>7</v>
      </c>
      <c r="M31">
        <f t="shared" ref="M31" si="32">SUM(M32:M42)</f>
        <v>2</v>
      </c>
      <c r="N31">
        <f t="shared" ref="N31" si="33">SUM(N32:N42)</f>
        <v>1</v>
      </c>
      <c r="O31">
        <f t="shared" ref="O31" si="34">SUM(O32:O42)</f>
        <v>1</v>
      </c>
      <c r="P31">
        <f t="shared" ref="P31" si="35">SUM(P32:P42)</f>
        <v>1</v>
      </c>
      <c r="Q31">
        <f t="shared" ref="Q31" si="36">SUM(Q32:Q42)</f>
        <v>0</v>
      </c>
      <c r="R31">
        <f t="shared" ref="R31" si="37">SUM(R32:R42)</f>
        <v>0</v>
      </c>
      <c r="S31">
        <f t="shared" ref="S31" si="38">SUM(S32:S42)</f>
        <v>162</v>
      </c>
      <c r="U31" s="2">
        <f>D31+(E31*2)+(F31*3)+(G31*4)+(H31*5)+(I31*6)+(J31*7)+(K31*8)+(L31*9)+(M31*10)+(N31*11)+(O31*12)+(P31*13)+(Q31*14)+(R31*15)</f>
        <v>2431</v>
      </c>
      <c r="V31" s="3">
        <f>U31/(B31-S31)</f>
        <v>2.0497470489038787</v>
      </c>
    </row>
    <row r="32" spans="1:22" x14ac:dyDescent="0.3">
      <c r="A32" s="1" t="s">
        <v>127</v>
      </c>
      <c r="B32" s="2">
        <f>SUM(C32:S32)</f>
        <v>246</v>
      </c>
      <c r="C32">
        <v>152</v>
      </c>
      <c r="D32">
        <v>12</v>
      </c>
      <c r="E32">
        <v>1</v>
      </c>
      <c r="F32">
        <v>1</v>
      </c>
      <c r="G32">
        <v>0</v>
      </c>
      <c r="S32">
        <v>80</v>
      </c>
      <c r="U32" s="2">
        <f>D32+(E32*2)+(F32*3)+(G32*4)+(H32*5)+(I32*6)+(J32*7)+(K32*8)+(L32*9)+(M32*10)+(N32*11)+(O32*12)+(P32*13)+(Q32*14)+(R32*15)</f>
        <v>17</v>
      </c>
      <c r="V32" s="3">
        <f>U32/(B32-S32)</f>
        <v>0.10240963855421686</v>
      </c>
    </row>
    <row r="33" spans="1:22" x14ac:dyDescent="0.3">
      <c r="A33" s="1" t="s">
        <v>128</v>
      </c>
      <c r="B33" s="2">
        <f t="shared" ref="B33:B42" si="39">SUM(C33:S33)</f>
        <v>187</v>
      </c>
      <c r="C33">
        <v>74</v>
      </c>
      <c r="D33">
        <v>44</v>
      </c>
      <c r="E33">
        <v>21</v>
      </c>
      <c r="F33">
        <v>9</v>
      </c>
      <c r="G33">
        <v>2</v>
      </c>
      <c r="H33">
        <v>1</v>
      </c>
      <c r="S33">
        <v>36</v>
      </c>
      <c r="U33" s="2">
        <f t="shared" ref="U33:U41" si="40">D33+(E33*2)+(F33*3)+(G33*4)+(H33*5)+(I33*6)+(J33*7)+(K33*8)+(L33*9)+(M33*10)+(N33*11)+(O33*12)+(P33*13)+(Q33*14)+(R33*15)</f>
        <v>126</v>
      </c>
      <c r="V33" s="3">
        <f t="shared" ref="V33:V41" si="41">U33/(B33-S33)</f>
        <v>0.83443708609271527</v>
      </c>
    </row>
    <row r="34" spans="1:22" x14ac:dyDescent="0.3">
      <c r="A34" s="1" t="s">
        <v>129</v>
      </c>
      <c r="B34" s="2">
        <f t="shared" si="39"/>
        <v>269</v>
      </c>
      <c r="C34">
        <v>67</v>
      </c>
      <c r="D34">
        <v>45</v>
      </c>
      <c r="E34">
        <v>58</v>
      </c>
      <c r="F34">
        <v>39</v>
      </c>
      <c r="G34">
        <v>26</v>
      </c>
      <c r="H34">
        <v>8</v>
      </c>
      <c r="I34">
        <v>7</v>
      </c>
      <c r="M34">
        <v>1</v>
      </c>
      <c r="S34">
        <v>18</v>
      </c>
      <c r="U34" s="2">
        <f t="shared" si="40"/>
        <v>474</v>
      </c>
      <c r="V34" s="3">
        <f t="shared" si="41"/>
        <v>1.8884462151394423</v>
      </c>
    </row>
    <row r="35" spans="1:22" x14ac:dyDescent="0.3">
      <c r="A35" s="1" t="s">
        <v>130</v>
      </c>
      <c r="B35" s="2">
        <f t="shared" si="39"/>
        <v>202</v>
      </c>
      <c r="C35">
        <v>46</v>
      </c>
      <c r="D35">
        <v>30</v>
      </c>
      <c r="E35">
        <v>19</v>
      </c>
      <c r="F35">
        <v>38</v>
      </c>
      <c r="G35">
        <v>30</v>
      </c>
      <c r="H35">
        <v>13</v>
      </c>
      <c r="I35">
        <v>10</v>
      </c>
      <c r="J35">
        <v>7</v>
      </c>
      <c r="K35">
        <v>2</v>
      </c>
      <c r="S35">
        <v>7</v>
      </c>
      <c r="U35" s="2">
        <f t="shared" si="40"/>
        <v>492</v>
      </c>
      <c r="V35" s="3">
        <f t="shared" si="41"/>
        <v>2.523076923076923</v>
      </c>
    </row>
    <row r="36" spans="1:22" x14ac:dyDescent="0.3">
      <c r="A36" s="1" t="s">
        <v>131</v>
      </c>
      <c r="B36" s="2">
        <f t="shared" si="39"/>
        <v>146</v>
      </c>
      <c r="C36">
        <v>23</v>
      </c>
      <c r="D36">
        <v>19</v>
      </c>
      <c r="E36">
        <v>21</v>
      </c>
      <c r="F36">
        <v>17</v>
      </c>
      <c r="G36">
        <v>18</v>
      </c>
      <c r="H36">
        <v>19</v>
      </c>
      <c r="I36">
        <v>14</v>
      </c>
      <c r="J36">
        <v>6</v>
      </c>
      <c r="K36">
        <v>3</v>
      </c>
      <c r="L36">
        <v>1</v>
      </c>
      <c r="N36">
        <v>1</v>
      </c>
      <c r="O36">
        <v>1</v>
      </c>
      <c r="S36">
        <v>3</v>
      </c>
      <c r="U36" s="2">
        <f t="shared" si="40"/>
        <v>461</v>
      </c>
      <c r="V36" s="3">
        <f t="shared" si="41"/>
        <v>3.2237762237762237</v>
      </c>
    </row>
    <row r="37" spans="1:22" x14ac:dyDescent="0.3">
      <c r="A37" s="1" t="s">
        <v>132</v>
      </c>
      <c r="B37" s="2">
        <f t="shared" si="39"/>
        <v>84</v>
      </c>
      <c r="C37">
        <v>16</v>
      </c>
      <c r="D37">
        <v>11</v>
      </c>
      <c r="E37">
        <v>9</v>
      </c>
      <c r="F37">
        <v>9</v>
      </c>
      <c r="G37">
        <v>10</v>
      </c>
      <c r="H37">
        <v>9</v>
      </c>
      <c r="I37">
        <v>8</v>
      </c>
      <c r="J37">
        <v>3</v>
      </c>
      <c r="K37">
        <v>3</v>
      </c>
      <c r="L37">
        <v>3</v>
      </c>
      <c r="S37">
        <v>3</v>
      </c>
      <c r="U37" s="2">
        <f t="shared" si="40"/>
        <v>261</v>
      </c>
      <c r="V37" s="3">
        <f t="shared" si="41"/>
        <v>3.2222222222222223</v>
      </c>
    </row>
    <row r="38" spans="1:22" x14ac:dyDescent="0.3">
      <c r="A38" s="1" t="s">
        <v>133</v>
      </c>
      <c r="B38" s="2">
        <f t="shared" si="39"/>
        <v>74</v>
      </c>
      <c r="C38">
        <v>23</v>
      </c>
      <c r="D38">
        <v>3</v>
      </c>
      <c r="E38">
        <v>15</v>
      </c>
      <c r="F38">
        <v>4</v>
      </c>
      <c r="G38">
        <v>7</v>
      </c>
      <c r="H38">
        <v>7</v>
      </c>
      <c r="I38">
        <v>4</v>
      </c>
      <c r="J38">
        <v>1</v>
      </c>
      <c r="K38">
        <v>0</v>
      </c>
      <c r="L38">
        <v>3</v>
      </c>
      <c r="P38">
        <v>1</v>
      </c>
      <c r="S38">
        <v>6</v>
      </c>
      <c r="U38" s="2">
        <f t="shared" si="40"/>
        <v>179</v>
      </c>
      <c r="V38" s="3">
        <f t="shared" si="41"/>
        <v>2.6323529411764706</v>
      </c>
    </row>
    <row r="39" spans="1:22" x14ac:dyDescent="0.3">
      <c r="A39" s="1" t="s">
        <v>134</v>
      </c>
      <c r="B39" s="2">
        <f t="shared" si="39"/>
        <v>68</v>
      </c>
      <c r="C39">
        <v>9</v>
      </c>
      <c r="D39">
        <v>10</v>
      </c>
      <c r="E39">
        <v>14</v>
      </c>
      <c r="F39">
        <v>9</v>
      </c>
      <c r="G39">
        <v>10</v>
      </c>
      <c r="H39">
        <v>4</v>
      </c>
      <c r="I39">
        <v>6</v>
      </c>
      <c r="J39">
        <v>5</v>
      </c>
      <c r="K39">
        <v>0</v>
      </c>
      <c r="L39">
        <v>0</v>
      </c>
      <c r="S39">
        <v>1</v>
      </c>
      <c r="U39" s="2">
        <f t="shared" si="40"/>
        <v>196</v>
      </c>
      <c r="V39" s="3">
        <f t="shared" si="41"/>
        <v>2.9253731343283582</v>
      </c>
    </row>
    <row r="40" spans="1:22" x14ac:dyDescent="0.3">
      <c r="A40" s="1" t="s">
        <v>135</v>
      </c>
      <c r="B40" s="2">
        <f t="shared" si="39"/>
        <v>29</v>
      </c>
      <c r="C40">
        <v>2</v>
      </c>
      <c r="D40">
        <v>2</v>
      </c>
      <c r="E40">
        <v>6</v>
      </c>
      <c r="F40">
        <v>0</v>
      </c>
      <c r="G40">
        <v>6</v>
      </c>
      <c r="H40">
        <v>6</v>
      </c>
      <c r="I40">
        <v>3</v>
      </c>
      <c r="J40">
        <v>1</v>
      </c>
      <c r="K40">
        <v>1</v>
      </c>
      <c r="L40">
        <v>0</v>
      </c>
      <c r="S40">
        <v>2</v>
      </c>
      <c r="U40" s="2">
        <f t="shared" si="40"/>
        <v>101</v>
      </c>
      <c r="V40" s="3">
        <f t="shared" si="41"/>
        <v>3.7407407407407409</v>
      </c>
    </row>
    <row r="41" spans="1:22" x14ac:dyDescent="0.3">
      <c r="A41" s="1" t="s">
        <v>35</v>
      </c>
      <c r="B41" s="2">
        <f t="shared" si="39"/>
        <v>35</v>
      </c>
      <c r="C41">
        <v>2</v>
      </c>
      <c r="D41">
        <v>6</v>
      </c>
      <c r="E41">
        <v>5</v>
      </c>
      <c r="F41">
        <v>6</v>
      </c>
      <c r="G41">
        <v>8</v>
      </c>
      <c r="H41">
        <v>1</v>
      </c>
      <c r="I41">
        <v>3</v>
      </c>
      <c r="J41">
        <v>1</v>
      </c>
      <c r="K41">
        <v>2</v>
      </c>
      <c r="L41">
        <v>0</v>
      </c>
      <c r="M41">
        <v>1</v>
      </c>
      <c r="S41">
        <v>0</v>
      </c>
      <c r="U41" s="2">
        <f t="shared" si="40"/>
        <v>122</v>
      </c>
      <c r="V41" s="3">
        <f t="shared" si="41"/>
        <v>3.4857142857142858</v>
      </c>
    </row>
    <row r="42" spans="1:22" x14ac:dyDescent="0.3">
      <c r="A42" s="1" t="s">
        <v>36</v>
      </c>
      <c r="B42" s="2">
        <f t="shared" si="39"/>
        <v>8</v>
      </c>
      <c r="C42">
        <v>1</v>
      </c>
      <c r="D42">
        <v>0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S42">
        <v>6</v>
      </c>
    </row>
    <row r="43" spans="1:22" x14ac:dyDescent="0.3">
      <c r="A43" s="50" t="s">
        <v>146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E8B6-03A1-4DB4-983E-BA06CA88A038}">
  <dimension ref="A1:V43"/>
  <sheetViews>
    <sheetView topLeftCell="A14" workbookViewId="0">
      <selection activeCell="U3" sqref="U3:V41"/>
    </sheetView>
  </sheetViews>
  <sheetFormatPr defaultRowHeight="14.4" x14ac:dyDescent="0.3"/>
  <sheetData>
    <row r="1" spans="1:22" x14ac:dyDescent="0.3">
      <c r="A1" t="s">
        <v>148</v>
      </c>
    </row>
    <row r="2" spans="1:22" x14ac:dyDescent="0.3">
      <c r="A2" s="5"/>
      <c r="B2" s="48" t="s">
        <v>29</v>
      </c>
      <c r="C2" s="29">
        <v>0</v>
      </c>
      <c r="D2" s="29">
        <v>1</v>
      </c>
      <c r="E2" s="29">
        <v>2</v>
      </c>
      <c r="F2" s="29">
        <v>3</v>
      </c>
      <c r="G2" s="29">
        <v>4</v>
      </c>
      <c r="H2" s="29">
        <v>5</v>
      </c>
      <c r="I2" s="29">
        <v>6</v>
      </c>
      <c r="J2" s="29">
        <v>7</v>
      </c>
      <c r="K2" s="29">
        <v>8</v>
      </c>
      <c r="L2" s="29">
        <v>9</v>
      </c>
      <c r="M2" s="29">
        <v>10</v>
      </c>
      <c r="N2" s="29">
        <v>11</v>
      </c>
      <c r="O2" s="29">
        <v>12</v>
      </c>
      <c r="P2" s="29">
        <v>13</v>
      </c>
      <c r="Q2" s="29">
        <v>14</v>
      </c>
      <c r="R2" s="29" t="s">
        <v>144</v>
      </c>
      <c r="S2" s="30" t="s">
        <v>36</v>
      </c>
    </row>
    <row r="3" spans="1:22" x14ac:dyDescent="0.3">
      <c r="A3" s="1" t="s">
        <v>118</v>
      </c>
      <c r="B3" s="2">
        <f>B17+B31</f>
        <v>31683</v>
      </c>
      <c r="C3" s="2">
        <f t="shared" ref="C3:S14" si="0">C17+C31</f>
        <v>9643</v>
      </c>
      <c r="D3" s="2">
        <f t="shared" si="0"/>
        <v>2895</v>
      </c>
      <c r="E3" s="2">
        <f t="shared" si="0"/>
        <v>2669</v>
      </c>
      <c r="F3" s="2">
        <f t="shared" si="0"/>
        <v>2680</v>
      </c>
      <c r="G3" s="2">
        <f t="shared" si="0"/>
        <v>2243</v>
      </c>
      <c r="H3" s="2">
        <f t="shared" si="0"/>
        <v>2186</v>
      </c>
      <c r="I3" s="2">
        <f t="shared" si="0"/>
        <v>2029</v>
      </c>
      <c r="J3" s="2">
        <f t="shared" si="0"/>
        <v>1875</v>
      </c>
      <c r="K3" s="2">
        <f t="shared" si="0"/>
        <v>1552</v>
      </c>
      <c r="L3" s="2">
        <f t="shared" si="0"/>
        <v>1093</v>
      </c>
      <c r="M3" s="2">
        <f t="shared" si="0"/>
        <v>853</v>
      </c>
      <c r="N3" s="2">
        <f t="shared" si="0"/>
        <v>375</v>
      </c>
      <c r="O3" s="2">
        <f t="shared" si="0"/>
        <v>336</v>
      </c>
      <c r="P3" s="2">
        <f t="shared" si="0"/>
        <v>118</v>
      </c>
      <c r="Q3" s="2">
        <f t="shared" si="0"/>
        <v>46</v>
      </c>
      <c r="R3" s="2">
        <f t="shared" si="0"/>
        <v>26</v>
      </c>
      <c r="S3" s="2">
        <f t="shared" si="0"/>
        <v>1064</v>
      </c>
      <c r="U3" s="2">
        <f>D3+(E3*2)+(F3*3)+(G3*4)+(H3*5)+(I3*6)+(J3*7)+(K3*8)+(L3*9)+(M3*10)+(N3*11)+(O3*12)+(P3*13)+(Q3*14)+(R3*15)</f>
        <v>102982</v>
      </c>
      <c r="V3" s="3">
        <f>U3/(B3-S3)</f>
        <v>3.3633364904144485</v>
      </c>
    </row>
    <row r="4" spans="1:22" x14ac:dyDescent="0.3">
      <c r="A4" s="1" t="s">
        <v>127</v>
      </c>
      <c r="B4" s="2">
        <f t="shared" ref="B4:Q14" si="1">B18+B32</f>
        <v>6326</v>
      </c>
      <c r="C4" s="2">
        <f t="shared" si="1"/>
        <v>5362</v>
      </c>
      <c r="D4" s="2">
        <f t="shared" si="1"/>
        <v>541</v>
      </c>
      <c r="E4" s="2">
        <f t="shared" si="1"/>
        <v>169</v>
      </c>
      <c r="F4" s="2">
        <f t="shared" si="1"/>
        <v>35</v>
      </c>
      <c r="G4" s="2">
        <f t="shared" si="1"/>
        <v>1</v>
      </c>
      <c r="H4" s="2">
        <f t="shared" si="1"/>
        <v>0</v>
      </c>
      <c r="I4" s="2">
        <f t="shared" si="1"/>
        <v>0</v>
      </c>
      <c r="J4" s="2">
        <f t="shared" si="1"/>
        <v>0</v>
      </c>
      <c r="K4" s="2">
        <f t="shared" si="1"/>
        <v>0</v>
      </c>
      <c r="L4" s="2">
        <f t="shared" si="1"/>
        <v>0</v>
      </c>
      <c r="M4" s="2">
        <f t="shared" si="1"/>
        <v>0</v>
      </c>
      <c r="N4" s="2">
        <f t="shared" si="1"/>
        <v>0</v>
      </c>
      <c r="O4" s="2">
        <f t="shared" si="1"/>
        <v>0</v>
      </c>
      <c r="P4" s="2">
        <f t="shared" si="1"/>
        <v>0</v>
      </c>
      <c r="Q4" s="2">
        <f t="shared" si="1"/>
        <v>0</v>
      </c>
      <c r="R4" s="2">
        <f t="shared" si="0"/>
        <v>0</v>
      </c>
      <c r="S4" s="2">
        <f t="shared" si="0"/>
        <v>218</v>
      </c>
      <c r="U4" s="2">
        <f>D4+(E4*2)+(F4*3)+(G4*4)+(H4*5)+(I4*6)+(J4*7)+(K4*8)+(L4*9)+(M4*10)+(N4*11)+(O4*12)+(P4*13)+(Q4*14)+(R4*15)</f>
        <v>988</v>
      </c>
      <c r="V4" s="3">
        <f>U4/(B4-S4)</f>
        <v>0.16175507531106745</v>
      </c>
    </row>
    <row r="5" spans="1:22" x14ac:dyDescent="0.3">
      <c r="A5" s="1" t="s">
        <v>128</v>
      </c>
      <c r="B5" s="2">
        <f t="shared" si="1"/>
        <v>4827</v>
      </c>
      <c r="C5" s="2">
        <f t="shared" si="0"/>
        <v>1850</v>
      </c>
      <c r="D5" s="2">
        <f t="shared" si="0"/>
        <v>1024</v>
      </c>
      <c r="E5" s="2">
        <f t="shared" si="0"/>
        <v>852</v>
      </c>
      <c r="F5" s="2">
        <f t="shared" si="0"/>
        <v>629</v>
      </c>
      <c r="G5" s="2">
        <f t="shared" si="0"/>
        <v>199</v>
      </c>
      <c r="H5" s="2">
        <f t="shared" si="0"/>
        <v>82</v>
      </c>
      <c r="I5" s="2">
        <f t="shared" si="0"/>
        <v>25</v>
      </c>
      <c r="J5" s="2">
        <f t="shared" si="0"/>
        <v>5</v>
      </c>
      <c r="K5" s="2">
        <f t="shared" si="0"/>
        <v>5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 t="shared" si="0"/>
        <v>0</v>
      </c>
      <c r="P5" s="2">
        <f t="shared" si="0"/>
        <v>0</v>
      </c>
      <c r="Q5" s="2">
        <f t="shared" si="0"/>
        <v>0</v>
      </c>
      <c r="R5" s="2">
        <f t="shared" si="0"/>
        <v>0</v>
      </c>
      <c r="S5" s="2">
        <f t="shared" si="0"/>
        <v>156</v>
      </c>
      <c r="U5" s="2">
        <f t="shared" ref="U5:U13" si="2">D5+(E5*2)+(F5*3)+(G5*4)+(H5*5)+(I5*6)+(J5*7)+(K5*8)+(L5*9)+(M5*10)+(N5*11)+(O5*12)+(P5*13)+(Q5*14)+(R5*15)</f>
        <v>6046</v>
      </c>
      <c r="V5" s="3">
        <f t="shared" ref="V5:V13" si="3">U5/(B5-S5)</f>
        <v>1.2943695140226932</v>
      </c>
    </row>
    <row r="6" spans="1:22" x14ac:dyDescent="0.3">
      <c r="A6" s="1" t="s">
        <v>129</v>
      </c>
      <c r="B6" s="2">
        <f t="shared" si="1"/>
        <v>4969</v>
      </c>
      <c r="C6" s="2">
        <f t="shared" si="0"/>
        <v>891</v>
      </c>
      <c r="D6" s="2">
        <f t="shared" si="0"/>
        <v>602</v>
      </c>
      <c r="E6" s="2">
        <f t="shared" si="0"/>
        <v>721</v>
      </c>
      <c r="F6" s="2">
        <f t="shared" si="0"/>
        <v>845</v>
      </c>
      <c r="G6" s="2">
        <f t="shared" si="0"/>
        <v>768</v>
      </c>
      <c r="H6" s="2">
        <f t="shared" si="0"/>
        <v>562</v>
      </c>
      <c r="I6" s="2">
        <f t="shared" si="0"/>
        <v>299</v>
      </c>
      <c r="J6" s="2">
        <f t="shared" si="0"/>
        <v>156</v>
      </c>
      <c r="K6" s="2">
        <f t="shared" si="0"/>
        <v>48</v>
      </c>
      <c r="L6" s="2">
        <f t="shared" si="0"/>
        <v>15</v>
      </c>
      <c r="M6" s="2">
        <f t="shared" si="0"/>
        <v>5</v>
      </c>
      <c r="N6" s="2">
        <f t="shared" si="0"/>
        <v>0</v>
      </c>
      <c r="O6" s="2">
        <f t="shared" si="0"/>
        <v>0</v>
      </c>
      <c r="P6" s="2">
        <f t="shared" si="0"/>
        <v>0</v>
      </c>
      <c r="Q6" s="2">
        <f t="shared" si="0"/>
        <v>1</v>
      </c>
      <c r="R6" s="2">
        <f t="shared" si="0"/>
        <v>0</v>
      </c>
      <c r="S6" s="2">
        <f t="shared" si="0"/>
        <v>56</v>
      </c>
      <c r="U6" s="2">
        <f t="shared" si="2"/>
        <v>13930</v>
      </c>
      <c r="V6" s="3">
        <f t="shared" si="3"/>
        <v>2.8353348259719113</v>
      </c>
    </row>
    <row r="7" spans="1:22" x14ac:dyDescent="0.3">
      <c r="A7" s="1" t="s">
        <v>130</v>
      </c>
      <c r="B7" s="2">
        <f t="shared" si="1"/>
        <v>4047</v>
      </c>
      <c r="C7" s="2">
        <f t="shared" si="0"/>
        <v>384</v>
      </c>
      <c r="D7" s="2">
        <f t="shared" si="0"/>
        <v>212</v>
      </c>
      <c r="E7" s="2">
        <f t="shared" si="0"/>
        <v>295</v>
      </c>
      <c r="F7" s="2">
        <f t="shared" si="0"/>
        <v>411</v>
      </c>
      <c r="G7" s="2">
        <f t="shared" si="0"/>
        <v>492</v>
      </c>
      <c r="H7" s="2">
        <f t="shared" si="0"/>
        <v>575</v>
      </c>
      <c r="I7" s="2">
        <f t="shared" si="0"/>
        <v>562</v>
      </c>
      <c r="J7" s="2">
        <f t="shared" si="0"/>
        <v>512</v>
      </c>
      <c r="K7" s="2">
        <f t="shared" si="0"/>
        <v>322</v>
      </c>
      <c r="L7" s="2">
        <f t="shared" si="0"/>
        <v>146</v>
      </c>
      <c r="M7" s="2">
        <f t="shared" si="0"/>
        <v>85</v>
      </c>
      <c r="N7" s="2">
        <f t="shared" si="0"/>
        <v>10</v>
      </c>
      <c r="O7" s="2">
        <f t="shared" si="0"/>
        <v>6</v>
      </c>
      <c r="P7" s="2">
        <f t="shared" si="0"/>
        <v>0</v>
      </c>
      <c r="Q7" s="2">
        <f t="shared" si="0"/>
        <v>0</v>
      </c>
      <c r="R7" s="2">
        <f t="shared" si="0"/>
        <v>0</v>
      </c>
      <c r="S7" s="2">
        <f t="shared" si="0"/>
        <v>35</v>
      </c>
      <c r="U7" s="2">
        <f t="shared" si="2"/>
        <v>18756</v>
      </c>
      <c r="V7" s="3">
        <f t="shared" si="3"/>
        <v>4.6749750747756726</v>
      </c>
    </row>
    <row r="8" spans="1:22" x14ac:dyDescent="0.3">
      <c r="A8" s="1" t="s">
        <v>131</v>
      </c>
      <c r="B8" s="2">
        <f t="shared" si="1"/>
        <v>2621</v>
      </c>
      <c r="C8" s="2">
        <f t="shared" si="0"/>
        <v>220</v>
      </c>
      <c r="D8" s="2">
        <f t="shared" si="0"/>
        <v>112</v>
      </c>
      <c r="E8" s="2">
        <f t="shared" si="0"/>
        <v>198</v>
      </c>
      <c r="F8" s="2">
        <f t="shared" si="0"/>
        <v>204</v>
      </c>
      <c r="G8" s="2">
        <f t="shared" si="0"/>
        <v>225</v>
      </c>
      <c r="H8" s="2">
        <f t="shared" si="0"/>
        <v>296</v>
      </c>
      <c r="I8" s="2">
        <f t="shared" si="0"/>
        <v>301</v>
      </c>
      <c r="J8" s="2">
        <f t="shared" si="0"/>
        <v>338</v>
      </c>
      <c r="K8" s="2">
        <f t="shared" si="0"/>
        <v>290</v>
      </c>
      <c r="L8" s="2">
        <f t="shared" si="0"/>
        <v>213</v>
      </c>
      <c r="M8" s="2">
        <f t="shared" si="0"/>
        <v>116</v>
      </c>
      <c r="N8" s="2">
        <f t="shared" si="0"/>
        <v>46</v>
      </c>
      <c r="O8" s="2">
        <f t="shared" si="0"/>
        <v>28</v>
      </c>
      <c r="P8" s="2">
        <f t="shared" si="0"/>
        <v>22</v>
      </c>
      <c r="Q8" s="2">
        <f t="shared" si="0"/>
        <v>0</v>
      </c>
      <c r="R8" s="2">
        <f t="shared" si="0"/>
        <v>0</v>
      </c>
      <c r="S8" s="2">
        <f t="shared" si="0"/>
        <v>12</v>
      </c>
      <c r="U8" s="2">
        <f t="shared" si="2"/>
        <v>14197</v>
      </c>
      <c r="V8" s="3">
        <f t="shared" si="3"/>
        <v>5.4415484860099657</v>
      </c>
    </row>
    <row r="9" spans="1:22" x14ac:dyDescent="0.3">
      <c r="A9" s="1" t="s">
        <v>132</v>
      </c>
      <c r="B9" s="2">
        <f t="shared" si="1"/>
        <v>2224</v>
      </c>
      <c r="C9" s="2">
        <f t="shared" si="0"/>
        <v>165</v>
      </c>
      <c r="D9" s="2">
        <f t="shared" si="0"/>
        <v>76</v>
      </c>
      <c r="E9" s="2">
        <f t="shared" si="0"/>
        <v>104</v>
      </c>
      <c r="F9" s="2">
        <f t="shared" si="0"/>
        <v>96</v>
      </c>
      <c r="G9" s="2">
        <f t="shared" si="0"/>
        <v>156</v>
      </c>
      <c r="H9" s="2">
        <f t="shared" si="0"/>
        <v>183</v>
      </c>
      <c r="I9" s="2">
        <f t="shared" si="0"/>
        <v>235</v>
      </c>
      <c r="J9" s="2">
        <f t="shared" si="0"/>
        <v>308</v>
      </c>
      <c r="K9" s="2">
        <f t="shared" si="0"/>
        <v>240</v>
      </c>
      <c r="L9" s="2">
        <f t="shared" si="0"/>
        <v>210</v>
      </c>
      <c r="M9" s="2">
        <f t="shared" si="0"/>
        <v>216</v>
      </c>
      <c r="N9" s="2">
        <f t="shared" si="0"/>
        <v>97</v>
      </c>
      <c r="O9" s="2">
        <f t="shared" si="0"/>
        <v>76</v>
      </c>
      <c r="P9" s="2">
        <f t="shared" si="0"/>
        <v>30</v>
      </c>
      <c r="Q9" s="2">
        <f t="shared" si="0"/>
        <v>0</v>
      </c>
      <c r="R9" s="2">
        <f t="shared" si="0"/>
        <v>5</v>
      </c>
      <c r="S9" s="2">
        <f t="shared" si="0"/>
        <v>27</v>
      </c>
      <c r="U9" s="2">
        <f t="shared" si="2"/>
        <v>14091</v>
      </c>
      <c r="V9" s="3">
        <f t="shared" si="3"/>
        <v>6.4137460172963134</v>
      </c>
    </row>
    <row r="10" spans="1:22" x14ac:dyDescent="0.3">
      <c r="A10" s="1" t="s">
        <v>133</v>
      </c>
      <c r="B10" s="2">
        <f t="shared" si="1"/>
        <v>1964</v>
      </c>
      <c r="C10" s="2">
        <f t="shared" si="0"/>
        <v>183</v>
      </c>
      <c r="D10" s="2">
        <f t="shared" si="0"/>
        <v>71</v>
      </c>
      <c r="E10" s="2">
        <f t="shared" si="0"/>
        <v>118</v>
      </c>
      <c r="F10" s="2">
        <f t="shared" si="0"/>
        <v>121</v>
      </c>
      <c r="G10" s="2">
        <f t="shared" si="0"/>
        <v>144</v>
      </c>
      <c r="H10" s="2">
        <f t="shared" si="0"/>
        <v>147</v>
      </c>
      <c r="I10" s="2">
        <f t="shared" si="0"/>
        <v>160</v>
      </c>
      <c r="J10" s="2">
        <f t="shared" si="0"/>
        <v>193</v>
      </c>
      <c r="K10" s="2">
        <f t="shared" si="0"/>
        <v>228</v>
      </c>
      <c r="L10" s="2">
        <f t="shared" si="0"/>
        <v>188</v>
      </c>
      <c r="M10" s="2">
        <f t="shared" si="0"/>
        <v>140</v>
      </c>
      <c r="N10" s="2">
        <f t="shared" si="0"/>
        <v>80</v>
      </c>
      <c r="O10" s="2">
        <f t="shared" si="0"/>
        <v>91</v>
      </c>
      <c r="P10" s="2">
        <f t="shared" si="0"/>
        <v>36</v>
      </c>
      <c r="Q10" s="2">
        <f t="shared" si="0"/>
        <v>20</v>
      </c>
      <c r="R10" s="2">
        <f t="shared" si="0"/>
        <v>6</v>
      </c>
      <c r="S10" s="2">
        <f t="shared" si="0"/>
        <v>38</v>
      </c>
      <c r="U10" s="2">
        <f t="shared" si="2"/>
        <v>12018</v>
      </c>
      <c r="V10" s="3">
        <f t="shared" si="3"/>
        <v>6.2398753894081</v>
      </c>
    </row>
    <row r="11" spans="1:22" x14ac:dyDescent="0.3">
      <c r="A11" s="1" t="s">
        <v>134</v>
      </c>
      <c r="B11" s="2">
        <f t="shared" si="1"/>
        <v>1253</v>
      </c>
      <c r="C11" s="2">
        <f t="shared" si="0"/>
        <v>99</v>
      </c>
      <c r="D11" s="2">
        <f t="shared" si="0"/>
        <v>50</v>
      </c>
      <c r="E11" s="2">
        <f t="shared" si="0"/>
        <v>40</v>
      </c>
      <c r="F11" s="2">
        <f t="shared" si="0"/>
        <v>101</v>
      </c>
      <c r="G11" s="2">
        <f t="shared" si="0"/>
        <v>67</v>
      </c>
      <c r="H11" s="2">
        <f t="shared" si="0"/>
        <v>98</v>
      </c>
      <c r="I11" s="2">
        <f t="shared" si="0"/>
        <v>119</v>
      </c>
      <c r="J11" s="2">
        <f t="shared" si="0"/>
        <v>142</v>
      </c>
      <c r="K11" s="2">
        <f t="shared" si="0"/>
        <v>124</v>
      </c>
      <c r="L11" s="2">
        <f t="shared" si="0"/>
        <v>109</v>
      </c>
      <c r="M11" s="2">
        <f t="shared" si="0"/>
        <v>85</v>
      </c>
      <c r="N11" s="2">
        <f t="shared" si="0"/>
        <v>60</v>
      </c>
      <c r="O11" s="2">
        <f t="shared" si="0"/>
        <v>65</v>
      </c>
      <c r="P11" s="2">
        <f t="shared" si="0"/>
        <v>10</v>
      </c>
      <c r="Q11" s="2">
        <f t="shared" si="0"/>
        <v>5</v>
      </c>
      <c r="R11" s="2">
        <f t="shared" si="0"/>
        <v>5</v>
      </c>
      <c r="S11" s="2">
        <f t="shared" si="0"/>
        <v>74</v>
      </c>
      <c r="U11" s="2">
        <f t="shared" si="2"/>
        <v>7437</v>
      </c>
      <c r="V11" s="3">
        <f t="shared" si="3"/>
        <v>6.3078880407124682</v>
      </c>
    </row>
    <row r="12" spans="1:22" x14ac:dyDescent="0.3">
      <c r="A12" s="1" t="s">
        <v>135</v>
      </c>
      <c r="B12" s="2">
        <f t="shared" si="1"/>
        <v>1074</v>
      </c>
      <c r="C12" s="2">
        <f t="shared" si="0"/>
        <v>142</v>
      </c>
      <c r="D12" s="2">
        <f t="shared" si="0"/>
        <v>61</v>
      </c>
      <c r="E12" s="2">
        <f t="shared" si="0"/>
        <v>46</v>
      </c>
      <c r="F12" s="2">
        <f t="shared" si="0"/>
        <v>73</v>
      </c>
      <c r="G12" s="2">
        <f t="shared" si="0"/>
        <v>72</v>
      </c>
      <c r="H12" s="2">
        <f t="shared" si="0"/>
        <v>72</v>
      </c>
      <c r="I12" s="2">
        <f t="shared" si="0"/>
        <v>108</v>
      </c>
      <c r="J12" s="2">
        <f t="shared" si="0"/>
        <v>88</v>
      </c>
      <c r="K12" s="2">
        <f t="shared" si="0"/>
        <v>122</v>
      </c>
      <c r="L12" s="2">
        <f t="shared" si="0"/>
        <v>86</v>
      </c>
      <c r="M12" s="2">
        <f t="shared" si="0"/>
        <v>66</v>
      </c>
      <c r="N12" s="2">
        <f t="shared" si="0"/>
        <v>31</v>
      </c>
      <c r="O12" s="2">
        <f t="shared" si="0"/>
        <v>20</v>
      </c>
      <c r="P12" s="2">
        <f t="shared" si="0"/>
        <v>10</v>
      </c>
      <c r="Q12" s="2">
        <f t="shared" si="0"/>
        <v>5</v>
      </c>
      <c r="R12" s="2">
        <f t="shared" si="0"/>
        <v>5</v>
      </c>
      <c r="S12" s="2">
        <f t="shared" si="0"/>
        <v>67</v>
      </c>
      <c r="U12" s="2">
        <f t="shared" si="2"/>
        <v>5550</v>
      </c>
      <c r="V12" s="3">
        <f t="shared" si="3"/>
        <v>5.5114200595829193</v>
      </c>
    </row>
    <row r="13" spans="1:22" x14ac:dyDescent="0.3">
      <c r="A13" s="1" t="s">
        <v>35</v>
      </c>
      <c r="B13" s="2">
        <f t="shared" si="1"/>
        <v>2240</v>
      </c>
      <c r="C13" s="2">
        <f t="shared" si="0"/>
        <v>336</v>
      </c>
      <c r="D13" s="2">
        <f t="shared" si="0"/>
        <v>146</v>
      </c>
      <c r="E13" s="2">
        <f t="shared" si="0"/>
        <v>115</v>
      </c>
      <c r="F13" s="2">
        <f t="shared" si="0"/>
        <v>155</v>
      </c>
      <c r="G13" s="2">
        <f t="shared" si="0"/>
        <v>119</v>
      </c>
      <c r="H13" s="2">
        <f t="shared" si="0"/>
        <v>166</v>
      </c>
      <c r="I13" s="2">
        <f t="shared" si="0"/>
        <v>215</v>
      </c>
      <c r="J13" s="2">
        <f t="shared" si="0"/>
        <v>133</v>
      </c>
      <c r="K13" s="2">
        <f t="shared" si="0"/>
        <v>173</v>
      </c>
      <c r="L13" s="2">
        <f t="shared" si="0"/>
        <v>126</v>
      </c>
      <c r="M13" s="2">
        <f t="shared" si="0"/>
        <v>140</v>
      </c>
      <c r="N13" s="2">
        <f t="shared" si="0"/>
        <v>51</v>
      </c>
      <c r="O13" s="2">
        <f t="shared" si="0"/>
        <v>50</v>
      </c>
      <c r="P13" s="2">
        <f t="shared" si="0"/>
        <v>10</v>
      </c>
      <c r="Q13" s="2">
        <f t="shared" si="0"/>
        <v>15</v>
      </c>
      <c r="R13" s="2">
        <f t="shared" si="0"/>
        <v>5</v>
      </c>
      <c r="S13" s="2">
        <f t="shared" si="0"/>
        <v>285</v>
      </c>
      <c r="U13" s="2">
        <f t="shared" si="2"/>
        <v>9862</v>
      </c>
      <c r="V13" s="3">
        <f t="shared" si="3"/>
        <v>5.0445012787723789</v>
      </c>
    </row>
    <row r="14" spans="1:22" x14ac:dyDescent="0.3">
      <c r="A14" s="1" t="s">
        <v>36</v>
      </c>
      <c r="B14" s="2">
        <f t="shared" si="1"/>
        <v>138</v>
      </c>
      <c r="C14" s="2">
        <f t="shared" si="0"/>
        <v>11</v>
      </c>
      <c r="D14" s="2">
        <f t="shared" si="0"/>
        <v>0</v>
      </c>
      <c r="E14" s="2">
        <f t="shared" si="0"/>
        <v>11</v>
      </c>
      <c r="F14" s="2">
        <f t="shared" si="0"/>
        <v>10</v>
      </c>
      <c r="G14" s="2">
        <f t="shared" si="0"/>
        <v>0</v>
      </c>
      <c r="H14" s="2">
        <f t="shared" si="0"/>
        <v>5</v>
      </c>
      <c r="I14" s="2">
        <f t="shared" si="0"/>
        <v>5</v>
      </c>
      <c r="J14" s="2">
        <f t="shared" si="0"/>
        <v>0</v>
      </c>
      <c r="K14" s="2">
        <f t="shared" si="0"/>
        <v>0</v>
      </c>
      <c r="L14" s="2">
        <f t="shared" si="0"/>
        <v>0</v>
      </c>
      <c r="M14" s="2">
        <f t="shared" si="0"/>
        <v>0</v>
      </c>
      <c r="N14" s="2">
        <f t="shared" si="0"/>
        <v>0</v>
      </c>
      <c r="O14" s="2">
        <f t="shared" si="0"/>
        <v>0</v>
      </c>
      <c r="P14" s="2">
        <f t="shared" si="0"/>
        <v>0</v>
      </c>
      <c r="Q14" s="2">
        <f t="shared" si="0"/>
        <v>0</v>
      </c>
      <c r="R14" s="2">
        <f t="shared" si="0"/>
        <v>0</v>
      </c>
      <c r="S14" s="2">
        <f t="shared" si="0"/>
        <v>96</v>
      </c>
      <c r="U14" s="2"/>
      <c r="V14" s="3"/>
    </row>
    <row r="15" spans="1:22" x14ac:dyDescent="0.3">
      <c r="A15" s="1"/>
      <c r="B15" s="2"/>
    </row>
    <row r="16" spans="1:22" x14ac:dyDescent="0.3">
      <c r="A16" s="1" t="s">
        <v>143</v>
      </c>
      <c r="B16" s="11" t="s">
        <v>29</v>
      </c>
    </row>
    <row r="17" spans="1:22" x14ac:dyDescent="0.3">
      <c r="A17" s="1" t="s">
        <v>118</v>
      </c>
      <c r="B17" s="2">
        <f>SUM(C17:S17)</f>
        <v>30335</v>
      </c>
      <c r="C17">
        <f>SUM(C18:C28)</f>
        <v>9255</v>
      </c>
      <c r="D17">
        <f t="shared" ref="D17:S17" si="4">SUM(D18:D28)</f>
        <v>2770</v>
      </c>
      <c r="E17">
        <f t="shared" si="4"/>
        <v>2550</v>
      </c>
      <c r="F17">
        <f t="shared" si="4"/>
        <v>2565</v>
      </c>
      <c r="G17">
        <f t="shared" si="4"/>
        <v>2135</v>
      </c>
      <c r="H17">
        <f t="shared" si="4"/>
        <v>2090</v>
      </c>
      <c r="I17">
        <f t="shared" si="4"/>
        <v>1955</v>
      </c>
      <c r="J17">
        <f t="shared" si="4"/>
        <v>1805</v>
      </c>
      <c r="K17">
        <f t="shared" si="4"/>
        <v>1505</v>
      </c>
      <c r="L17">
        <f t="shared" si="4"/>
        <v>1070</v>
      </c>
      <c r="M17">
        <f t="shared" si="4"/>
        <v>840</v>
      </c>
      <c r="N17">
        <f t="shared" si="4"/>
        <v>370</v>
      </c>
      <c r="O17">
        <f t="shared" si="4"/>
        <v>330</v>
      </c>
      <c r="P17">
        <f t="shared" si="4"/>
        <v>115</v>
      </c>
      <c r="Q17">
        <f t="shared" si="4"/>
        <v>45</v>
      </c>
      <c r="R17">
        <f t="shared" si="4"/>
        <v>25</v>
      </c>
      <c r="S17">
        <f t="shared" si="4"/>
        <v>910</v>
      </c>
      <c r="U17" s="2">
        <f>D17+(E17*2)+(F17*3)+(G17*4)+(H17*5)+(I17*6)+(J17*7)+(K17*8)+(L17*9)+(M17*10)+(N17*11)+(O17*12)+(P17*13)+(Q17*14)+(R17*15)</f>
        <v>99520</v>
      </c>
      <c r="V17" s="3">
        <f>U17/(B17-S17)</f>
        <v>3.3821580288870008</v>
      </c>
    </row>
    <row r="18" spans="1:22" x14ac:dyDescent="0.3">
      <c r="A18" s="1" t="s">
        <v>127</v>
      </c>
      <c r="B18" s="2">
        <f>SUM(C18:S18)</f>
        <v>6080</v>
      </c>
      <c r="C18">
        <v>5210</v>
      </c>
      <c r="D18">
        <v>530</v>
      </c>
      <c r="E18">
        <v>165</v>
      </c>
      <c r="F18">
        <v>35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S18">
        <v>140</v>
      </c>
      <c r="U18" s="2">
        <f>D18+(E18*2)+(F18*3)+(G18*4)+(H18*5)+(I18*6)+(J18*7)+(K18*8)+(L18*9)+(M18*10)+(N18*11)+(O18*12)+(P18*13)+(Q18*14)+(R18*15)</f>
        <v>965</v>
      </c>
      <c r="V18" s="3">
        <f>U18/(B18-S18)</f>
        <v>0.16245791245791247</v>
      </c>
    </row>
    <row r="19" spans="1:22" x14ac:dyDescent="0.3">
      <c r="A19" s="1" t="s">
        <v>128</v>
      </c>
      <c r="B19" s="2">
        <f t="shared" ref="B19:B28" si="5">SUM(C19:S19)</f>
        <v>4640</v>
      </c>
      <c r="C19">
        <v>1785</v>
      </c>
      <c r="D19">
        <v>985</v>
      </c>
      <c r="E19">
        <v>825</v>
      </c>
      <c r="F19">
        <v>615</v>
      </c>
      <c r="G19">
        <v>190</v>
      </c>
      <c r="H19">
        <v>80</v>
      </c>
      <c r="I19">
        <v>25</v>
      </c>
      <c r="J19">
        <v>5</v>
      </c>
      <c r="K19">
        <v>5</v>
      </c>
      <c r="L19">
        <v>0</v>
      </c>
      <c r="S19">
        <v>125</v>
      </c>
      <c r="U19" s="2">
        <f t="shared" ref="U19:U27" si="6">D19+(E19*2)+(F19*3)+(G19*4)+(H19*5)+(I19*6)+(J19*7)+(K19*8)+(L19*9)+(M19*10)+(N19*11)+(O19*12)+(P19*13)+(Q19*14)+(R19*15)</f>
        <v>5865</v>
      </c>
      <c r="V19" s="3">
        <f t="shared" ref="V19:V27" si="7">U19/(B19-S19)</f>
        <v>1.2990033222591362</v>
      </c>
    </row>
    <row r="20" spans="1:22" x14ac:dyDescent="0.3">
      <c r="A20" s="1" t="s">
        <v>129</v>
      </c>
      <c r="B20" s="2">
        <f t="shared" si="5"/>
        <v>4700</v>
      </c>
      <c r="C20">
        <v>825</v>
      </c>
      <c r="D20">
        <v>570</v>
      </c>
      <c r="E20">
        <v>685</v>
      </c>
      <c r="F20">
        <v>800</v>
      </c>
      <c r="G20">
        <v>740</v>
      </c>
      <c r="H20">
        <v>535</v>
      </c>
      <c r="I20">
        <v>290</v>
      </c>
      <c r="J20">
        <v>150</v>
      </c>
      <c r="K20">
        <v>45</v>
      </c>
      <c r="L20">
        <v>15</v>
      </c>
      <c r="M20">
        <v>5</v>
      </c>
      <c r="S20">
        <v>40</v>
      </c>
      <c r="U20" s="2">
        <f t="shared" si="6"/>
        <v>13310</v>
      </c>
      <c r="V20" s="3">
        <f t="shared" si="7"/>
        <v>2.8562231759656651</v>
      </c>
    </row>
    <row r="21" spans="1:22" x14ac:dyDescent="0.3">
      <c r="A21" s="1" t="s">
        <v>130</v>
      </c>
      <c r="B21" s="2">
        <f t="shared" si="5"/>
        <v>3845</v>
      </c>
      <c r="C21">
        <v>340</v>
      </c>
      <c r="D21">
        <v>195</v>
      </c>
      <c r="E21">
        <v>280</v>
      </c>
      <c r="F21">
        <v>390</v>
      </c>
      <c r="G21">
        <v>470</v>
      </c>
      <c r="H21">
        <v>550</v>
      </c>
      <c r="I21">
        <v>545</v>
      </c>
      <c r="J21">
        <v>490</v>
      </c>
      <c r="K21">
        <v>315</v>
      </c>
      <c r="L21">
        <v>140</v>
      </c>
      <c r="M21">
        <v>85</v>
      </c>
      <c r="N21">
        <v>10</v>
      </c>
      <c r="O21">
        <v>5</v>
      </c>
      <c r="S21">
        <v>30</v>
      </c>
      <c r="U21" s="2">
        <f t="shared" si="6"/>
        <v>18055</v>
      </c>
      <c r="V21" s="3">
        <f t="shared" si="7"/>
        <v>4.7326343381389249</v>
      </c>
    </row>
    <row r="22" spans="1:22" x14ac:dyDescent="0.3">
      <c r="A22" s="1" t="s">
        <v>131</v>
      </c>
      <c r="B22" s="2">
        <f t="shared" si="5"/>
        <v>2475</v>
      </c>
      <c r="C22">
        <v>200</v>
      </c>
      <c r="D22">
        <v>100</v>
      </c>
      <c r="E22">
        <v>185</v>
      </c>
      <c r="F22">
        <v>195</v>
      </c>
      <c r="G22">
        <v>205</v>
      </c>
      <c r="H22">
        <v>285</v>
      </c>
      <c r="I22">
        <v>280</v>
      </c>
      <c r="J22">
        <v>325</v>
      </c>
      <c r="K22">
        <v>280</v>
      </c>
      <c r="L22">
        <v>205</v>
      </c>
      <c r="M22">
        <v>115</v>
      </c>
      <c r="N22">
        <v>45</v>
      </c>
      <c r="O22">
        <v>25</v>
      </c>
      <c r="P22">
        <v>20</v>
      </c>
      <c r="S22">
        <v>10</v>
      </c>
      <c r="U22" s="2">
        <f t="shared" si="6"/>
        <v>13545</v>
      </c>
      <c r="V22" s="3">
        <f t="shared" si="7"/>
        <v>5.4949290060851927</v>
      </c>
    </row>
    <row r="23" spans="1:22" x14ac:dyDescent="0.3">
      <c r="A23" s="1" t="s">
        <v>132</v>
      </c>
      <c r="B23" s="2">
        <f t="shared" si="5"/>
        <v>2140</v>
      </c>
      <c r="C23">
        <v>150</v>
      </c>
      <c r="D23">
        <v>70</v>
      </c>
      <c r="E23">
        <v>100</v>
      </c>
      <c r="F23">
        <v>90</v>
      </c>
      <c r="G23">
        <v>145</v>
      </c>
      <c r="H23">
        <v>175</v>
      </c>
      <c r="I23">
        <v>230</v>
      </c>
      <c r="J23">
        <v>300</v>
      </c>
      <c r="K23">
        <v>230</v>
      </c>
      <c r="L23">
        <v>210</v>
      </c>
      <c r="M23">
        <v>210</v>
      </c>
      <c r="N23">
        <v>95</v>
      </c>
      <c r="O23">
        <v>75</v>
      </c>
      <c r="P23">
        <v>30</v>
      </c>
      <c r="R23">
        <v>5</v>
      </c>
      <c r="S23">
        <v>25</v>
      </c>
      <c r="U23" s="2">
        <f t="shared" si="6"/>
        <v>13715</v>
      </c>
      <c r="V23" s="3">
        <f t="shared" si="7"/>
        <v>6.4846335697399526</v>
      </c>
    </row>
    <row r="24" spans="1:22" x14ac:dyDescent="0.3">
      <c r="A24" s="1" t="s">
        <v>133</v>
      </c>
      <c r="B24" s="2">
        <f t="shared" si="5"/>
        <v>1890</v>
      </c>
      <c r="C24">
        <v>165</v>
      </c>
      <c r="D24">
        <v>70</v>
      </c>
      <c r="E24">
        <v>110</v>
      </c>
      <c r="F24">
        <v>115</v>
      </c>
      <c r="G24">
        <v>140</v>
      </c>
      <c r="H24">
        <v>140</v>
      </c>
      <c r="I24">
        <v>155</v>
      </c>
      <c r="J24">
        <v>185</v>
      </c>
      <c r="K24">
        <v>225</v>
      </c>
      <c r="L24">
        <v>185</v>
      </c>
      <c r="M24">
        <v>140</v>
      </c>
      <c r="N24">
        <v>80</v>
      </c>
      <c r="O24">
        <v>90</v>
      </c>
      <c r="P24">
        <v>35</v>
      </c>
      <c r="Q24">
        <v>20</v>
      </c>
      <c r="R24">
        <v>5</v>
      </c>
      <c r="S24">
        <v>30</v>
      </c>
      <c r="U24" s="2">
        <f t="shared" si="6"/>
        <v>11755</v>
      </c>
      <c r="V24" s="3">
        <f t="shared" si="7"/>
        <v>6.31989247311828</v>
      </c>
    </row>
    <row r="25" spans="1:22" x14ac:dyDescent="0.3">
      <c r="A25" s="1" t="s">
        <v>134</v>
      </c>
      <c r="B25" s="2">
        <f t="shared" si="5"/>
        <v>1185</v>
      </c>
      <c r="C25">
        <v>95</v>
      </c>
      <c r="D25">
        <v>45</v>
      </c>
      <c r="E25">
        <v>30</v>
      </c>
      <c r="F25">
        <v>95</v>
      </c>
      <c r="G25">
        <v>60</v>
      </c>
      <c r="H25">
        <v>90</v>
      </c>
      <c r="I25">
        <v>110</v>
      </c>
      <c r="J25">
        <v>135</v>
      </c>
      <c r="K25">
        <v>120</v>
      </c>
      <c r="L25">
        <v>105</v>
      </c>
      <c r="M25">
        <v>85</v>
      </c>
      <c r="N25">
        <v>60</v>
      </c>
      <c r="O25">
        <v>65</v>
      </c>
      <c r="P25">
        <v>10</v>
      </c>
      <c r="Q25">
        <v>5</v>
      </c>
      <c r="R25">
        <v>5</v>
      </c>
      <c r="S25">
        <v>70</v>
      </c>
      <c r="U25" s="2">
        <f t="shared" si="6"/>
        <v>7155</v>
      </c>
      <c r="V25" s="3">
        <f t="shared" si="7"/>
        <v>6.4170403587443943</v>
      </c>
    </row>
    <row r="26" spans="1:22" x14ac:dyDescent="0.3">
      <c r="A26" s="1" t="s">
        <v>135</v>
      </c>
      <c r="B26" s="2">
        <f t="shared" si="5"/>
        <v>1045</v>
      </c>
      <c r="C26">
        <v>140</v>
      </c>
      <c r="D26">
        <v>60</v>
      </c>
      <c r="E26">
        <v>45</v>
      </c>
      <c r="F26">
        <v>70</v>
      </c>
      <c r="G26">
        <v>70</v>
      </c>
      <c r="H26">
        <v>70</v>
      </c>
      <c r="I26">
        <v>105</v>
      </c>
      <c r="J26">
        <v>85</v>
      </c>
      <c r="K26">
        <v>115</v>
      </c>
      <c r="L26">
        <v>85</v>
      </c>
      <c r="M26">
        <v>65</v>
      </c>
      <c r="N26">
        <v>30</v>
      </c>
      <c r="O26">
        <v>20</v>
      </c>
      <c r="P26">
        <v>10</v>
      </c>
      <c r="Q26">
        <v>5</v>
      </c>
      <c r="R26">
        <v>5</v>
      </c>
      <c r="S26">
        <v>65</v>
      </c>
      <c r="U26" s="2">
        <f t="shared" si="6"/>
        <v>5395</v>
      </c>
      <c r="V26" s="3">
        <f t="shared" si="7"/>
        <v>5.5051020408163263</v>
      </c>
    </row>
    <row r="27" spans="1:22" x14ac:dyDescent="0.3">
      <c r="A27" s="1" t="s">
        <v>35</v>
      </c>
      <c r="B27" s="2">
        <f t="shared" si="5"/>
        <v>2205</v>
      </c>
      <c r="C27">
        <v>335</v>
      </c>
      <c r="D27">
        <v>145</v>
      </c>
      <c r="E27">
        <v>115</v>
      </c>
      <c r="F27">
        <v>150</v>
      </c>
      <c r="G27">
        <v>115</v>
      </c>
      <c r="H27">
        <v>160</v>
      </c>
      <c r="I27">
        <v>210</v>
      </c>
      <c r="J27">
        <v>130</v>
      </c>
      <c r="K27">
        <v>170</v>
      </c>
      <c r="L27">
        <v>125</v>
      </c>
      <c r="M27">
        <v>135</v>
      </c>
      <c r="N27">
        <v>50</v>
      </c>
      <c r="O27">
        <v>50</v>
      </c>
      <c r="P27">
        <v>10</v>
      </c>
      <c r="Q27">
        <v>15</v>
      </c>
      <c r="R27">
        <v>5</v>
      </c>
      <c r="S27">
        <v>285</v>
      </c>
      <c r="U27" s="2">
        <f t="shared" si="6"/>
        <v>9655</v>
      </c>
      <c r="V27" s="3">
        <f t="shared" si="7"/>
        <v>5.028645833333333</v>
      </c>
    </row>
    <row r="28" spans="1:22" x14ac:dyDescent="0.3">
      <c r="A28" s="1" t="s">
        <v>36</v>
      </c>
      <c r="B28" s="2">
        <f t="shared" si="5"/>
        <v>130</v>
      </c>
      <c r="C28">
        <v>10</v>
      </c>
      <c r="D28">
        <v>0</v>
      </c>
      <c r="E28">
        <v>10</v>
      </c>
      <c r="F28">
        <v>10</v>
      </c>
      <c r="G28">
        <v>0</v>
      </c>
      <c r="H28">
        <v>5</v>
      </c>
      <c r="I28">
        <v>5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90</v>
      </c>
    </row>
    <row r="29" spans="1:22" x14ac:dyDescent="0.3">
      <c r="A29" s="1"/>
      <c r="B29" s="2"/>
    </row>
    <row r="30" spans="1:22" x14ac:dyDescent="0.3">
      <c r="A30" s="1" t="s">
        <v>142</v>
      </c>
      <c r="B30" s="11" t="s">
        <v>29</v>
      </c>
    </row>
    <row r="31" spans="1:22" x14ac:dyDescent="0.3">
      <c r="A31" s="1" t="s">
        <v>118</v>
      </c>
      <c r="B31" s="2">
        <f>SUM(C31:S31)</f>
        <v>1348</v>
      </c>
      <c r="C31">
        <f>SUM(C32:C42)</f>
        <v>388</v>
      </c>
      <c r="D31">
        <f t="shared" ref="D31:S31" si="8">SUM(D32:D42)</f>
        <v>125</v>
      </c>
      <c r="E31">
        <f t="shared" si="8"/>
        <v>119</v>
      </c>
      <c r="F31">
        <f t="shared" si="8"/>
        <v>115</v>
      </c>
      <c r="G31">
        <f t="shared" si="8"/>
        <v>108</v>
      </c>
      <c r="H31">
        <f t="shared" si="8"/>
        <v>96</v>
      </c>
      <c r="I31">
        <f t="shared" si="8"/>
        <v>74</v>
      </c>
      <c r="J31">
        <f t="shared" si="8"/>
        <v>70</v>
      </c>
      <c r="K31">
        <f t="shared" si="8"/>
        <v>47</v>
      </c>
      <c r="L31">
        <f t="shared" si="8"/>
        <v>23</v>
      </c>
      <c r="M31">
        <f t="shared" si="8"/>
        <v>13</v>
      </c>
      <c r="N31">
        <f t="shared" si="8"/>
        <v>5</v>
      </c>
      <c r="O31">
        <f t="shared" si="8"/>
        <v>6</v>
      </c>
      <c r="P31">
        <f t="shared" si="8"/>
        <v>3</v>
      </c>
      <c r="Q31">
        <f t="shared" si="8"/>
        <v>1</v>
      </c>
      <c r="R31">
        <f t="shared" si="8"/>
        <v>1</v>
      </c>
      <c r="S31">
        <f t="shared" si="8"/>
        <v>154</v>
      </c>
      <c r="U31" s="2">
        <f>D31+(E31*2)+(F31*3)+(G31*4)+(H31*5)+(I31*6)+(J31*7)+(K31*8)+(L31*9)+(M31*10)+(N31*11)+(O31*12)+(P31*13)+(Q31*14)+(R31*15)</f>
        <v>3462</v>
      </c>
      <c r="V31" s="3">
        <f>U31/(B31-S31)</f>
        <v>2.8994974874371859</v>
      </c>
    </row>
    <row r="32" spans="1:22" x14ac:dyDescent="0.3">
      <c r="A32" s="1" t="s">
        <v>127</v>
      </c>
      <c r="B32" s="2">
        <f>SUM(C32:S32)</f>
        <v>246</v>
      </c>
      <c r="C32">
        <v>152</v>
      </c>
      <c r="D32">
        <v>11</v>
      </c>
      <c r="E32">
        <v>4</v>
      </c>
      <c r="F32">
        <v>0</v>
      </c>
      <c r="G32">
        <v>1</v>
      </c>
      <c r="S32">
        <v>78</v>
      </c>
      <c r="U32" s="2">
        <f>D32+(E32*2)+(F32*3)+(G32*4)+(H32*5)+(I32*6)+(J32*7)+(K32*8)+(L32*9)+(M32*10)+(N32*11)+(O32*12)+(P32*13)+(Q32*14)+(R32*15)</f>
        <v>23</v>
      </c>
      <c r="V32" s="3">
        <f>U32/(B32-S32)</f>
        <v>0.13690476190476192</v>
      </c>
    </row>
    <row r="33" spans="1:22" x14ac:dyDescent="0.3">
      <c r="A33" s="1" t="s">
        <v>128</v>
      </c>
      <c r="B33" s="2">
        <f t="shared" ref="B33:B42" si="9">SUM(C33:S33)</f>
        <v>187</v>
      </c>
      <c r="C33">
        <v>65</v>
      </c>
      <c r="D33">
        <v>39</v>
      </c>
      <c r="E33">
        <v>27</v>
      </c>
      <c r="F33">
        <v>14</v>
      </c>
      <c r="G33">
        <v>9</v>
      </c>
      <c r="H33">
        <v>2</v>
      </c>
      <c r="S33">
        <v>31</v>
      </c>
      <c r="U33" s="2">
        <f t="shared" ref="U33:U41" si="10">D33+(E33*2)+(F33*3)+(G33*4)+(H33*5)+(I33*6)+(J33*7)+(K33*8)+(L33*9)+(M33*10)+(N33*11)+(O33*12)+(P33*13)+(Q33*14)+(R33*15)</f>
        <v>181</v>
      </c>
      <c r="V33" s="3">
        <f t="shared" ref="V33:V41" si="11">U33/(B33-S33)</f>
        <v>1.1602564102564104</v>
      </c>
    </row>
    <row r="34" spans="1:22" x14ac:dyDescent="0.3">
      <c r="A34" s="1" t="s">
        <v>129</v>
      </c>
      <c r="B34" s="2">
        <f t="shared" si="9"/>
        <v>269</v>
      </c>
      <c r="C34">
        <v>66</v>
      </c>
      <c r="D34">
        <v>32</v>
      </c>
      <c r="E34">
        <v>36</v>
      </c>
      <c r="F34">
        <v>45</v>
      </c>
      <c r="G34">
        <v>28</v>
      </c>
      <c r="H34">
        <v>27</v>
      </c>
      <c r="I34">
        <v>9</v>
      </c>
      <c r="J34">
        <v>6</v>
      </c>
      <c r="K34">
        <v>3</v>
      </c>
      <c r="Q34">
        <v>1</v>
      </c>
      <c r="S34">
        <v>16</v>
      </c>
      <c r="U34" s="2">
        <f t="shared" si="10"/>
        <v>620</v>
      </c>
      <c r="V34" s="3">
        <f t="shared" si="11"/>
        <v>2.4505928853754941</v>
      </c>
    </row>
    <row r="35" spans="1:22" x14ac:dyDescent="0.3">
      <c r="A35" s="1" t="s">
        <v>130</v>
      </c>
      <c r="B35" s="2">
        <f t="shared" si="9"/>
        <v>202</v>
      </c>
      <c r="C35">
        <v>44</v>
      </c>
      <c r="D35">
        <v>17</v>
      </c>
      <c r="E35">
        <v>15</v>
      </c>
      <c r="F35">
        <v>21</v>
      </c>
      <c r="G35">
        <v>22</v>
      </c>
      <c r="H35">
        <v>25</v>
      </c>
      <c r="I35">
        <v>17</v>
      </c>
      <c r="J35">
        <v>22</v>
      </c>
      <c r="K35">
        <v>7</v>
      </c>
      <c r="L35">
        <v>6</v>
      </c>
      <c r="O35">
        <v>1</v>
      </c>
      <c r="S35">
        <v>5</v>
      </c>
      <c r="U35" s="2">
        <f t="shared" si="10"/>
        <v>701</v>
      </c>
      <c r="V35" s="3">
        <f t="shared" si="11"/>
        <v>3.5583756345177666</v>
      </c>
    </row>
    <row r="36" spans="1:22" x14ac:dyDescent="0.3">
      <c r="A36" s="1" t="s">
        <v>131</v>
      </c>
      <c r="B36" s="2">
        <f t="shared" si="9"/>
        <v>146</v>
      </c>
      <c r="C36">
        <v>20</v>
      </c>
      <c r="D36">
        <v>12</v>
      </c>
      <c r="E36">
        <v>13</v>
      </c>
      <c r="F36">
        <v>9</v>
      </c>
      <c r="G36">
        <v>20</v>
      </c>
      <c r="H36">
        <v>11</v>
      </c>
      <c r="I36">
        <v>21</v>
      </c>
      <c r="J36">
        <v>13</v>
      </c>
      <c r="K36">
        <v>10</v>
      </c>
      <c r="L36">
        <v>8</v>
      </c>
      <c r="M36">
        <v>1</v>
      </c>
      <c r="N36">
        <v>1</v>
      </c>
      <c r="O36">
        <v>3</v>
      </c>
      <c r="P36">
        <v>2</v>
      </c>
      <c r="S36">
        <v>2</v>
      </c>
      <c r="U36" s="2">
        <f t="shared" si="10"/>
        <v>652</v>
      </c>
      <c r="V36" s="3">
        <f t="shared" si="11"/>
        <v>4.5277777777777777</v>
      </c>
    </row>
    <row r="37" spans="1:22" x14ac:dyDescent="0.3">
      <c r="A37" s="1" t="s">
        <v>132</v>
      </c>
      <c r="B37" s="2">
        <f t="shared" si="9"/>
        <v>84</v>
      </c>
      <c r="C37">
        <v>15</v>
      </c>
      <c r="D37">
        <v>6</v>
      </c>
      <c r="E37">
        <v>4</v>
      </c>
      <c r="F37">
        <v>6</v>
      </c>
      <c r="G37">
        <v>11</v>
      </c>
      <c r="H37">
        <v>8</v>
      </c>
      <c r="I37">
        <v>5</v>
      </c>
      <c r="J37">
        <v>8</v>
      </c>
      <c r="K37">
        <v>10</v>
      </c>
      <c r="L37">
        <v>0</v>
      </c>
      <c r="M37">
        <v>6</v>
      </c>
      <c r="N37">
        <v>2</v>
      </c>
      <c r="O37">
        <v>1</v>
      </c>
      <c r="P37">
        <v>0</v>
      </c>
      <c r="S37">
        <v>2</v>
      </c>
      <c r="U37" s="2">
        <f t="shared" si="10"/>
        <v>376</v>
      </c>
      <c r="V37" s="3">
        <f t="shared" si="11"/>
        <v>4.5853658536585362</v>
      </c>
    </row>
    <row r="38" spans="1:22" x14ac:dyDescent="0.3">
      <c r="A38" s="1" t="s">
        <v>133</v>
      </c>
      <c r="B38" s="2">
        <f t="shared" si="9"/>
        <v>74</v>
      </c>
      <c r="C38">
        <v>18</v>
      </c>
      <c r="D38">
        <v>1</v>
      </c>
      <c r="E38">
        <v>8</v>
      </c>
      <c r="F38">
        <v>6</v>
      </c>
      <c r="G38">
        <v>4</v>
      </c>
      <c r="H38">
        <v>7</v>
      </c>
      <c r="I38">
        <v>5</v>
      </c>
      <c r="J38">
        <v>8</v>
      </c>
      <c r="K38">
        <v>3</v>
      </c>
      <c r="L38">
        <v>3</v>
      </c>
      <c r="M38">
        <v>0</v>
      </c>
      <c r="N38">
        <v>0</v>
      </c>
      <c r="O38">
        <v>1</v>
      </c>
      <c r="P38">
        <v>1</v>
      </c>
      <c r="R38">
        <v>1</v>
      </c>
      <c r="S38">
        <v>8</v>
      </c>
      <c r="U38" s="2">
        <f t="shared" si="10"/>
        <v>263</v>
      </c>
      <c r="V38" s="3">
        <f t="shared" si="11"/>
        <v>3.9848484848484849</v>
      </c>
    </row>
    <row r="39" spans="1:22" x14ac:dyDescent="0.3">
      <c r="A39" s="1" t="s">
        <v>134</v>
      </c>
      <c r="B39" s="2">
        <f t="shared" si="9"/>
        <v>68</v>
      </c>
      <c r="C39">
        <v>4</v>
      </c>
      <c r="D39">
        <v>5</v>
      </c>
      <c r="E39">
        <v>10</v>
      </c>
      <c r="F39">
        <v>6</v>
      </c>
      <c r="G39">
        <v>7</v>
      </c>
      <c r="H39">
        <v>8</v>
      </c>
      <c r="I39">
        <v>9</v>
      </c>
      <c r="J39">
        <v>7</v>
      </c>
      <c r="K39">
        <v>4</v>
      </c>
      <c r="L39">
        <v>4</v>
      </c>
      <c r="M39">
        <v>0</v>
      </c>
      <c r="N39">
        <v>0</v>
      </c>
      <c r="O39">
        <v>0</v>
      </c>
      <c r="S39">
        <v>4</v>
      </c>
      <c r="U39" s="2">
        <f t="shared" si="10"/>
        <v>282</v>
      </c>
      <c r="V39" s="3">
        <f t="shared" si="11"/>
        <v>4.40625</v>
      </c>
    </row>
    <row r="40" spans="1:22" x14ac:dyDescent="0.3">
      <c r="A40" s="1" t="s">
        <v>135</v>
      </c>
      <c r="B40" s="2">
        <f t="shared" si="9"/>
        <v>29</v>
      </c>
      <c r="C40">
        <v>2</v>
      </c>
      <c r="D40">
        <v>1</v>
      </c>
      <c r="E40">
        <v>1</v>
      </c>
      <c r="F40">
        <v>3</v>
      </c>
      <c r="G40">
        <v>2</v>
      </c>
      <c r="H40">
        <v>2</v>
      </c>
      <c r="I40">
        <v>3</v>
      </c>
      <c r="J40">
        <v>3</v>
      </c>
      <c r="K40">
        <v>7</v>
      </c>
      <c r="L40">
        <v>1</v>
      </c>
      <c r="M40">
        <v>1</v>
      </c>
      <c r="N40">
        <v>1</v>
      </c>
      <c r="O40">
        <v>0</v>
      </c>
      <c r="S40">
        <v>2</v>
      </c>
      <c r="U40" s="2">
        <f t="shared" si="10"/>
        <v>155</v>
      </c>
      <c r="V40" s="3">
        <f t="shared" si="11"/>
        <v>5.7407407407407405</v>
      </c>
    </row>
    <row r="41" spans="1:22" x14ac:dyDescent="0.3">
      <c r="A41" s="1" t="s">
        <v>35</v>
      </c>
      <c r="B41" s="2">
        <f t="shared" si="9"/>
        <v>35</v>
      </c>
      <c r="C41">
        <v>1</v>
      </c>
      <c r="D41">
        <v>1</v>
      </c>
      <c r="E41">
        <v>0</v>
      </c>
      <c r="F41">
        <v>5</v>
      </c>
      <c r="G41">
        <v>4</v>
      </c>
      <c r="H41">
        <v>6</v>
      </c>
      <c r="I41">
        <v>5</v>
      </c>
      <c r="J41">
        <v>3</v>
      </c>
      <c r="K41">
        <v>3</v>
      </c>
      <c r="L41">
        <v>1</v>
      </c>
      <c r="M41">
        <v>5</v>
      </c>
      <c r="N41">
        <v>1</v>
      </c>
      <c r="O41">
        <v>0</v>
      </c>
      <c r="S41">
        <v>0</v>
      </c>
      <c r="U41" s="2">
        <f t="shared" si="10"/>
        <v>207</v>
      </c>
      <c r="V41" s="3">
        <f t="shared" si="11"/>
        <v>5.9142857142857146</v>
      </c>
    </row>
    <row r="42" spans="1:22" x14ac:dyDescent="0.3">
      <c r="A42" s="1" t="s">
        <v>36</v>
      </c>
      <c r="B42" s="2">
        <f t="shared" si="9"/>
        <v>8</v>
      </c>
      <c r="C42">
        <v>1</v>
      </c>
      <c r="D42">
        <v>0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S42">
        <v>6</v>
      </c>
    </row>
    <row r="43" spans="1:22" x14ac:dyDescent="0.3">
      <c r="A43" s="50" t="s">
        <v>147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F78DA-5BE2-4250-BAA5-134679FC0315}">
  <dimension ref="A1:P14"/>
  <sheetViews>
    <sheetView view="pageBreakPreview" zoomScale="125" zoomScaleNormal="100" zoomScaleSheetLayoutView="125" workbookViewId="0">
      <selection activeCell="A14" sqref="A14:P14"/>
    </sheetView>
  </sheetViews>
  <sheetFormatPr defaultRowHeight="10.199999999999999" x14ac:dyDescent="0.2"/>
  <cols>
    <col min="1" max="1" width="14.6640625" style="17" customWidth="1"/>
    <col min="2" max="16" width="4.88671875" style="17" customWidth="1"/>
    <col min="17" max="16384" width="8.88671875" style="17"/>
  </cols>
  <sheetData>
    <row r="1" spans="1:16" x14ac:dyDescent="0.2">
      <c r="A1" s="17" t="s">
        <v>117</v>
      </c>
    </row>
    <row r="2" spans="1:16" x14ac:dyDescent="0.2">
      <c r="A2" s="45"/>
      <c r="B2" s="64" t="s">
        <v>29</v>
      </c>
      <c r="C2" s="64"/>
      <c r="D2" s="64"/>
      <c r="E2" s="64"/>
      <c r="F2" s="64"/>
      <c r="G2" s="64" t="s">
        <v>30</v>
      </c>
      <c r="H2" s="64"/>
      <c r="I2" s="64"/>
      <c r="J2" s="64"/>
      <c r="K2" s="64"/>
      <c r="L2" s="64" t="s">
        <v>31</v>
      </c>
      <c r="M2" s="64"/>
      <c r="N2" s="64"/>
      <c r="O2" s="64"/>
      <c r="P2" s="65"/>
    </row>
    <row r="3" spans="1:16" x14ac:dyDescent="0.2">
      <c r="A3" s="46"/>
      <c r="B3" s="43" t="s">
        <v>29</v>
      </c>
      <c r="C3" s="43" t="s">
        <v>9</v>
      </c>
      <c r="D3" s="43" t="s">
        <v>8</v>
      </c>
      <c r="E3" s="43" t="s">
        <v>7</v>
      </c>
      <c r="F3" s="43" t="s">
        <v>10</v>
      </c>
      <c r="G3" s="43" t="s">
        <v>29</v>
      </c>
      <c r="H3" s="43" t="s">
        <v>9</v>
      </c>
      <c r="I3" s="43" t="s">
        <v>8</v>
      </c>
      <c r="J3" s="43" t="s">
        <v>7</v>
      </c>
      <c r="K3" s="43" t="s">
        <v>10</v>
      </c>
      <c r="L3" s="43" t="s">
        <v>29</v>
      </c>
      <c r="M3" s="43" t="s">
        <v>9</v>
      </c>
      <c r="N3" s="43" t="s">
        <v>8</v>
      </c>
      <c r="O3" s="43" t="s">
        <v>7</v>
      </c>
      <c r="P3" s="44" t="s">
        <v>10</v>
      </c>
    </row>
    <row r="4" spans="1:16" x14ac:dyDescent="0.2">
      <c r="A4" s="17" t="s">
        <v>118</v>
      </c>
      <c r="B4" s="18">
        <f>G4+L4</f>
        <v>6456</v>
      </c>
      <c r="C4" s="18">
        <f t="shared" ref="C4:F4" si="0">H4+M4</f>
        <v>366</v>
      </c>
      <c r="D4" s="18">
        <f t="shared" si="0"/>
        <v>781</v>
      </c>
      <c r="E4" s="18">
        <f t="shared" si="0"/>
        <v>4625</v>
      </c>
      <c r="F4" s="18">
        <f t="shared" si="0"/>
        <v>684</v>
      </c>
      <c r="G4" s="18">
        <f>SUM(H4:K4)</f>
        <v>3377</v>
      </c>
      <c r="H4" s="18">
        <f>SUM(H5:H13)</f>
        <v>203</v>
      </c>
      <c r="I4" s="18">
        <f t="shared" ref="I4:K4" si="1">SUM(I5:I13)</f>
        <v>431</v>
      </c>
      <c r="J4" s="18">
        <f t="shared" si="1"/>
        <v>2415</v>
      </c>
      <c r="K4" s="18">
        <f t="shared" si="1"/>
        <v>328</v>
      </c>
      <c r="L4" s="18">
        <f>SUM(M4:P4)</f>
        <v>3079</v>
      </c>
      <c r="M4" s="18">
        <f>SUM(M5:M13)</f>
        <v>163</v>
      </c>
      <c r="N4" s="18">
        <f t="shared" ref="N4" si="2">SUM(N5:N13)</f>
        <v>350</v>
      </c>
      <c r="O4" s="18">
        <f t="shared" ref="O4" si="3">SUM(O5:O13)</f>
        <v>2210</v>
      </c>
      <c r="P4" s="18">
        <f t="shared" ref="P4" si="4">SUM(P5:P13)</f>
        <v>356</v>
      </c>
    </row>
    <row r="5" spans="1:16" x14ac:dyDescent="0.2">
      <c r="A5" s="17" t="s">
        <v>119</v>
      </c>
      <c r="B5" s="18">
        <f t="shared" ref="B5:B13" si="5">G5+L5</f>
        <v>515</v>
      </c>
      <c r="C5" s="18">
        <f t="shared" ref="C5:C13" si="6">H5+M5</f>
        <v>2</v>
      </c>
      <c r="D5" s="18">
        <f t="shared" ref="D5:D13" si="7">I5+N5</f>
        <v>70</v>
      </c>
      <c r="E5" s="18">
        <f t="shared" ref="E5:E13" si="8">J5+O5</f>
        <v>9</v>
      </c>
      <c r="F5" s="18">
        <f t="shared" ref="F5:F13" si="9">K5+P5</f>
        <v>434</v>
      </c>
      <c r="G5" s="18">
        <f t="shared" ref="G5:G13" si="10">SUM(H5:K5)</f>
        <v>240</v>
      </c>
      <c r="H5" s="18">
        <v>1</v>
      </c>
      <c r="I5" s="18">
        <v>35</v>
      </c>
      <c r="J5" s="18">
        <v>5</v>
      </c>
      <c r="K5" s="18">
        <v>199</v>
      </c>
      <c r="L5" s="18">
        <f t="shared" ref="L5:L13" si="11">SUM(M5:P5)</f>
        <v>275</v>
      </c>
      <c r="M5" s="18">
        <v>1</v>
      </c>
      <c r="N5" s="18">
        <v>35</v>
      </c>
      <c r="O5" s="18">
        <v>4</v>
      </c>
      <c r="P5" s="18">
        <v>235</v>
      </c>
    </row>
    <row r="6" spans="1:16" x14ac:dyDescent="0.2">
      <c r="A6" s="17" t="s">
        <v>120</v>
      </c>
      <c r="B6" s="18">
        <f t="shared" si="5"/>
        <v>3413</v>
      </c>
      <c r="C6" s="18">
        <f t="shared" si="6"/>
        <v>28</v>
      </c>
      <c r="D6" s="18">
        <f t="shared" si="7"/>
        <v>350</v>
      </c>
      <c r="E6" s="18">
        <f t="shared" si="8"/>
        <v>2995</v>
      </c>
      <c r="F6" s="18">
        <f t="shared" si="9"/>
        <v>40</v>
      </c>
      <c r="G6" s="18">
        <f t="shared" si="10"/>
        <v>1789</v>
      </c>
      <c r="H6" s="18">
        <v>20</v>
      </c>
      <c r="I6" s="18">
        <v>193</v>
      </c>
      <c r="J6" s="18">
        <v>1558</v>
      </c>
      <c r="K6" s="18">
        <v>18</v>
      </c>
      <c r="L6" s="18">
        <f t="shared" si="11"/>
        <v>1624</v>
      </c>
      <c r="M6" s="18">
        <v>8</v>
      </c>
      <c r="N6" s="18">
        <v>157</v>
      </c>
      <c r="O6" s="18">
        <v>1437</v>
      </c>
      <c r="P6" s="18">
        <v>22</v>
      </c>
    </row>
    <row r="7" spans="1:16" x14ac:dyDescent="0.2">
      <c r="A7" s="17" t="s">
        <v>121</v>
      </c>
      <c r="B7" s="18">
        <f t="shared" si="5"/>
        <v>369</v>
      </c>
      <c r="C7" s="18">
        <f t="shared" si="6"/>
        <v>46</v>
      </c>
      <c r="D7" s="18">
        <f t="shared" si="7"/>
        <v>152</v>
      </c>
      <c r="E7" s="18">
        <f t="shared" si="8"/>
        <v>8</v>
      </c>
      <c r="F7" s="18">
        <f t="shared" si="9"/>
        <v>163</v>
      </c>
      <c r="G7" s="18">
        <f t="shared" si="10"/>
        <v>195</v>
      </c>
      <c r="H7" s="18">
        <v>24</v>
      </c>
      <c r="I7" s="18">
        <v>85</v>
      </c>
      <c r="J7" s="18">
        <v>1</v>
      </c>
      <c r="K7" s="18">
        <v>85</v>
      </c>
      <c r="L7" s="18">
        <f t="shared" si="11"/>
        <v>174</v>
      </c>
      <c r="M7" s="18">
        <v>22</v>
      </c>
      <c r="N7" s="18">
        <v>67</v>
      </c>
      <c r="O7" s="18">
        <v>7</v>
      </c>
      <c r="P7" s="18">
        <v>78</v>
      </c>
    </row>
    <row r="8" spans="1:16" x14ac:dyDescent="0.2">
      <c r="A8" s="17" t="s">
        <v>122</v>
      </c>
      <c r="B8" s="18">
        <f t="shared" si="5"/>
        <v>914</v>
      </c>
      <c r="C8" s="18">
        <f t="shared" si="6"/>
        <v>2</v>
      </c>
      <c r="D8" s="18">
        <f t="shared" si="7"/>
        <v>11</v>
      </c>
      <c r="E8" s="18">
        <f t="shared" si="8"/>
        <v>892</v>
      </c>
      <c r="F8" s="18">
        <f t="shared" si="9"/>
        <v>9</v>
      </c>
      <c r="G8" s="18">
        <f t="shared" si="10"/>
        <v>481</v>
      </c>
      <c r="H8" s="18">
        <v>2</v>
      </c>
      <c r="I8" s="18">
        <v>5</v>
      </c>
      <c r="J8" s="18">
        <v>467</v>
      </c>
      <c r="K8" s="18">
        <v>7</v>
      </c>
      <c r="L8" s="18">
        <f t="shared" si="11"/>
        <v>433</v>
      </c>
      <c r="M8" s="18">
        <v>0</v>
      </c>
      <c r="N8" s="18">
        <v>6</v>
      </c>
      <c r="O8" s="18">
        <v>425</v>
      </c>
      <c r="P8" s="18">
        <v>2</v>
      </c>
    </row>
    <row r="9" spans="1:16" x14ac:dyDescent="0.2">
      <c r="A9" s="17" t="s">
        <v>123</v>
      </c>
      <c r="B9" s="18">
        <f t="shared" si="5"/>
        <v>747</v>
      </c>
      <c r="C9" s="18">
        <f t="shared" si="6"/>
        <v>0</v>
      </c>
      <c r="D9" s="18">
        <f t="shared" si="7"/>
        <v>27</v>
      </c>
      <c r="E9" s="18">
        <f t="shared" si="8"/>
        <v>716</v>
      </c>
      <c r="F9" s="18">
        <f t="shared" si="9"/>
        <v>4</v>
      </c>
      <c r="G9" s="18">
        <f t="shared" si="10"/>
        <v>393</v>
      </c>
      <c r="H9" s="18">
        <v>0</v>
      </c>
      <c r="I9" s="18">
        <v>11</v>
      </c>
      <c r="J9" s="18">
        <v>381</v>
      </c>
      <c r="K9" s="18">
        <v>1</v>
      </c>
      <c r="L9" s="18">
        <f t="shared" si="11"/>
        <v>354</v>
      </c>
      <c r="M9" s="18">
        <v>0</v>
      </c>
      <c r="N9" s="18">
        <v>16</v>
      </c>
      <c r="O9" s="18">
        <v>335</v>
      </c>
      <c r="P9" s="18">
        <v>3</v>
      </c>
    </row>
    <row r="10" spans="1:16" x14ac:dyDescent="0.2">
      <c r="A10" s="17" t="s">
        <v>124</v>
      </c>
      <c r="B10" s="18">
        <f t="shared" si="5"/>
        <v>180</v>
      </c>
      <c r="C10" s="18">
        <f t="shared" si="6"/>
        <v>8</v>
      </c>
      <c r="D10" s="18">
        <f t="shared" si="7"/>
        <v>136</v>
      </c>
      <c r="E10" s="18">
        <f t="shared" si="8"/>
        <v>4</v>
      </c>
      <c r="F10" s="18">
        <f t="shared" si="9"/>
        <v>32</v>
      </c>
      <c r="G10" s="18">
        <f t="shared" si="10"/>
        <v>99</v>
      </c>
      <c r="H10" s="18">
        <v>3</v>
      </c>
      <c r="I10" s="18">
        <v>75</v>
      </c>
      <c r="J10" s="18">
        <v>3</v>
      </c>
      <c r="K10" s="18">
        <v>18</v>
      </c>
      <c r="L10" s="18">
        <f t="shared" si="11"/>
        <v>81</v>
      </c>
      <c r="M10" s="18">
        <v>5</v>
      </c>
      <c r="N10" s="18">
        <v>61</v>
      </c>
      <c r="O10" s="18">
        <v>1</v>
      </c>
      <c r="P10" s="18">
        <v>14</v>
      </c>
    </row>
    <row r="11" spans="1:16" x14ac:dyDescent="0.2">
      <c r="A11" s="17" t="s">
        <v>125</v>
      </c>
      <c r="B11" s="18">
        <f t="shared" si="5"/>
        <v>22</v>
      </c>
      <c r="C11" s="18">
        <f t="shared" si="6"/>
        <v>15</v>
      </c>
      <c r="D11" s="18">
        <f t="shared" si="7"/>
        <v>6</v>
      </c>
      <c r="E11" s="18">
        <f t="shared" si="8"/>
        <v>1</v>
      </c>
      <c r="F11" s="18">
        <f t="shared" si="9"/>
        <v>0</v>
      </c>
      <c r="G11" s="18">
        <f t="shared" si="10"/>
        <v>15</v>
      </c>
      <c r="H11" s="18">
        <v>11</v>
      </c>
      <c r="I11" s="18">
        <v>4</v>
      </c>
      <c r="J11" s="18">
        <v>0</v>
      </c>
      <c r="K11" s="18">
        <v>0</v>
      </c>
      <c r="L11" s="18">
        <f t="shared" si="11"/>
        <v>7</v>
      </c>
      <c r="M11" s="18">
        <v>4</v>
      </c>
      <c r="N11" s="18">
        <v>2</v>
      </c>
      <c r="O11" s="18">
        <v>1</v>
      </c>
      <c r="P11" s="18">
        <v>0</v>
      </c>
    </row>
    <row r="12" spans="1:16" x14ac:dyDescent="0.2">
      <c r="A12" s="17" t="s">
        <v>10</v>
      </c>
      <c r="B12" s="18">
        <f t="shared" si="5"/>
        <v>15</v>
      </c>
      <c r="C12" s="18">
        <f t="shared" si="6"/>
        <v>15</v>
      </c>
      <c r="D12" s="18">
        <f t="shared" si="7"/>
        <v>0</v>
      </c>
      <c r="E12" s="18">
        <f t="shared" si="8"/>
        <v>0</v>
      </c>
      <c r="F12" s="18">
        <f t="shared" si="9"/>
        <v>0</v>
      </c>
      <c r="G12" s="18">
        <f t="shared" si="10"/>
        <v>10</v>
      </c>
      <c r="H12" s="18">
        <v>10</v>
      </c>
      <c r="I12" s="18">
        <v>0</v>
      </c>
      <c r="J12" s="18">
        <v>0</v>
      </c>
      <c r="K12" s="18">
        <v>0</v>
      </c>
      <c r="L12" s="18">
        <f t="shared" si="11"/>
        <v>5</v>
      </c>
      <c r="M12" s="18">
        <v>5</v>
      </c>
      <c r="N12" s="18">
        <v>0</v>
      </c>
      <c r="O12" s="18">
        <v>0</v>
      </c>
      <c r="P12" s="18">
        <v>0</v>
      </c>
    </row>
    <row r="13" spans="1:16" x14ac:dyDescent="0.2">
      <c r="A13" s="17" t="s">
        <v>115</v>
      </c>
      <c r="B13" s="18">
        <f t="shared" si="5"/>
        <v>281</v>
      </c>
      <c r="C13" s="18">
        <f t="shared" si="6"/>
        <v>250</v>
      </c>
      <c r="D13" s="18">
        <f t="shared" si="7"/>
        <v>29</v>
      </c>
      <c r="E13" s="18">
        <f t="shared" si="8"/>
        <v>0</v>
      </c>
      <c r="F13" s="18">
        <f t="shared" si="9"/>
        <v>2</v>
      </c>
      <c r="G13" s="18">
        <f t="shared" si="10"/>
        <v>155</v>
      </c>
      <c r="H13" s="18">
        <v>132</v>
      </c>
      <c r="I13" s="18">
        <v>23</v>
      </c>
      <c r="J13" s="18">
        <v>0</v>
      </c>
      <c r="K13" s="18">
        <v>0</v>
      </c>
      <c r="L13" s="18">
        <f t="shared" si="11"/>
        <v>126</v>
      </c>
      <c r="M13" s="18">
        <v>118</v>
      </c>
      <c r="N13" s="18">
        <v>6</v>
      </c>
      <c r="O13" s="18">
        <v>0</v>
      </c>
      <c r="P13" s="18">
        <v>2</v>
      </c>
    </row>
    <row r="14" spans="1:16" x14ac:dyDescent="0.2">
      <c r="A14" s="47" t="s">
        <v>126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F361-40EB-467D-91F6-4C4434005107}">
  <dimension ref="A1:L70"/>
  <sheetViews>
    <sheetView topLeftCell="A36" workbookViewId="0">
      <selection activeCell="A41" sqref="A41"/>
    </sheetView>
  </sheetViews>
  <sheetFormatPr defaultRowHeight="14.4" x14ac:dyDescent="0.3"/>
  <cols>
    <col min="1" max="1" width="16.21875" customWidth="1"/>
    <col min="2" max="6" width="12.6640625" style="2" customWidth="1"/>
    <col min="7" max="11" width="12.6640625" customWidth="1"/>
  </cols>
  <sheetData>
    <row r="1" spans="1:11" x14ac:dyDescent="0.3">
      <c r="A1" t="s">
        <v>178</v>
      </c>
    </row>
    <row r="2" spans="1:11" s="1" customFormat="1" x14ac:dyDescent="0.3">
      <c r="A2" s="5"/>
      <c r="B2" s="6" t="s">
        <v>180</v>
      </c>
      <c r="C2" s="6" t="s">
        <v>119</v>
      </c>
      <c r="D2" s="52" t="s">
        <v>120</v>
      </c>
      <c r="E2" s="6" t="s">
        <v>191</v>
      </c>
      <c r="F2" s="6" t="s">
        <v>192</v>
      </c>
      <c r="G2" s="6" t="s">
        <v>193</v>
      </c>
      <c r="H2" s="6" t="s">
        <v>194</v>
      </c>
      <c r="I2" s="6" t="s">
        <v>125</v>
      </c>
      <c r="J2" s="6" t="s">
        <v>10</v>
      </c>
      <c r="K2" s="6" t="s">
        <v>36</v>
      </c>
    </row>
    <row r="3" spans="1:11" x14ac:dyDescent="0.3">
      <c r="A3" s="55"/>
      <c r="B3" s="56"/>
      <c r="C3" s="56"/>
      <c r="D3" s="56"/>
      <c r="E3" s="56"/>
      <c r="F3" s="56"/>
    </row>
    <row r="4" spans="1:11" x14ac:dyDescent="0.3">
      <c r="A4" t="s">
        <v>5</v>
      </c>
      <c r="B4" s="2">
        <f t="shared" ref="B4:B35" si="0">SUM(C4:K4)</f>
        <v>0</v>
      </c>
    </row>
    <row r="5" spans="1:11" x14ac:dyDescent="0.3">
      <c r="B5" s="2">
        <f t="shared" si="0"/>
        <v>0</v>
      </c>
    </row>
    <row r="6" spans="1:11" x14ac:dyDescent="0.3">
      <c r="A6" t="s">
        <v>149</v>
      </c>
      <c r="B6" s="2">
        <f t="shared" si="0"/>
        <v>0</v>
      </c>
    </row>
    <row r="7" spans="1:11" x14ac:dyDescent="0.3">
      <c r="B7" s="2">
        <f t="shared" si="0"/>
        <v>0</v>
      </c>
    </row>
    <row r="8" spans="1:11" x14ac:dyDescent="0.3">
      <c r="A8" t="s">
        <v>150</v>
      </c>
      <c r="B8" s="2">
        <f t="shared" si="0"/>
        <v>95</v>
      </c>
      <c r="D8" s="2">
        <v>95</v>
      </c>
      <c r="G8" s="2"/>
      <c r="H8" s="2"/>
      <c r="I8" s="2"/>
      <c r="J8" s="2"/>
      <c r="K8" s="2"/>
    </row>
    <row r="9" spans="1:11" x14ac:dyDescent="0.3">
      <c r="B9" s="2">
        <f t="shared" si="0"/>
        <v>107</v>
      </c>
      <c r="D9" s="2">
        <v>107</v>
      </c>
      <c r="G9" s="2"/>
      <c r="H9" s="2"/>
      <c r="I9" s="2"/>
      <c r="J9" s="2"/>
      <c r="K9" s="2"/>
    </row>
    <row r="10" spans="1:11" x14ac:dyDescent="0.3">
      <c r="A10" t="s">
        <v>151</v>
      </c>
      <c r="B10" s="2">
        <f t="shared" si="0"/>
        <v>67</v>
      </c>
      <c r="D10" s="2">
        <v>67</v>
      </c>
      <c r="G10" s="2"/>
      <c r="H10" s="2"/>
      <c r="I10" s="2"/>
      <c r="J10" s="2"/>
      <c r="K10" s="2"/>
    </row>
    <row r="11" spans="1:11" x14ac:dyDescent="0.3">
      <c r="B11" s="2">
        <f t="shared" si="0"/>
        <v>73</v>
      </c>
      <c r="D11" s="2">
        <v>73</v>
      </c>
      <c r="G11" s="2"/>
      <c r="H11" s="2"/>
      <c r="I11" s="2"/>
      <c r="J11" s="2"/>
      <c r="K11" s="2"/>
    </row>
    <row r="12" spans="1:11" x14ac:dyDescent="0.3">
      <c r="A12" t="s">
        <v>152</v>
      </c>
      <c r="B12" s="2">
        <f t="shared" si="0"/>
        <v>1553</v>
      </c>
      <c r="D12" s="2">
        <v>1553</v>
      </c>
      <c r="G12" s="2"/>
      <c r="H12" s="2"/>
      <c r="I12" s="2"/>
      <c r="J12" s="2"/>
      <c r="K12" s="2"/>
    </row>
    <row r="13" spans="1:11" x14ac:dyDescent="0.3">
      <c r="B13" s="2">
        <f t="shared" si="0"/>
        <v>1535</v>
      </c>
      <c r="D13" s="2">
        <v>1535</v>
      </c>
      <c r="G13" s="2"/>
      <c r="H13" s="2"/>
      <c r="I13" s="2"/>
      <c r="J13" s="2"/>
      <c r="K13" s="2"/>
    </row>
    <row r="14" spans="1:11" x14ac:dyDescent="0.3">
      <c r="A14" t="s">
        <v>153</v>
      </c>
      <c r="B14" s="2">
        <f t="shared" si="0"/>
        <v>682</v>
      </c>
      <c r="D14" s="2">
        <v>565</v>
      </c>
      <c r="E14" s="2">
        <v>108</v>
      </c>
      <c r="F14" s="2">
        <v>4</v>
      </c>
      <c r="G14" s="2"/>
      <c r="H14" s="2"/>
      <c r="I14" s="2"/>
      <c r="J14" s="2"/>
      <c r="K14" s="2">
        <v>5</v>
      </c>
    </row>
    <row r="15" spans="1:11" x14ac:dyDescent="0.3">
      <c r="B15" s="2">
        <f t="shared" si="0"/>
        <v>565</v>
      </c>
      <c r="D15" s="2">
        <v>452</v>
      </c>
      <c r="E15" s="2">
        <v>107</v>
      </c>
      <c r="F15" s="2">
        <v>4</v>
      </c>
      <c r="G15" s="2"/>
      <c r="H15" s="2"/>
      <c r="I15" s="2"/>
      <c r="J15" s="2"/>
      <c r="K15" s="2">
        <v>2</v>
      </c>
    </row>
    <row r="16" spans="1:11" x14ac:dyDescent="0.3">
      <c r="A16" t="s">
        <v>157</v>
      </c>
      <c r="B16" s="2">
        <f t="shared" si="0"/>
        <v>0</v>
      </c>
    </row>
    <row r="17" spans="1:12" x14ac:dyDescent="0.3">
      <c r="B17" s="2">
        <f t="shared" si="0"/>
        <v>0</v>
      </c>
    </row>
    <row r="18" spans="1:12" x14ac:dyDescent="0.3">
      <c r="A18" t="s">
        <v>158</v>
      </c>
      <c r="B18" s="2">
        <f t="shared" si="0"/>
        <v>204</v>
      </c>
      <c r="E18" s="2">
        <v>201</v>
      </c>
      <c r="G18" s="2"/>
      <c r="H18" s="2"/>
      <c r="I18" s="2">
        <v>3</v>
      </c>
      <c r="J18" s="2"/>
      <c r="K18" s="2"/>
    </row>
    <row r="19" spans="1:12" x14ac:dyDescent="0.3">
      <c r="B19" s="2">
        <f t="shared" si="0"/>
        <v>200</v>
      </c>
      <c r="E19" s="2">
        <v>199</v>
      </c>
      <c r="G19" s="2"/>
      <c r="H19" s="2"/>
      <c r="I19" s="2">
        <v>1</v>
      </c>
      <c r="J19" s="2"/>
      <c r="K19" s="2"/>
    </row>
    <row r="20" spans="1:12" x14ac:dyDescent="0.3">
      <c r="A20" t="s">
        <v>159</v>
      </c>
      <c r="B20" s="2">
        <f t="shared" si="0"/>
        <v>249</v>
      </c>
      <c r="C20" s="2">
        <v>1</v>
      </c>
      <c r="D20" s="2">
        <v>42</v>
      </c>
      <c r="E20" s="2">
        <v>97</v>
      </c>
      <c r="F20" s="2">
        <v>74</v>
      </c>
      <c r="G20" s="2">
        <v>19</v>
      </c>
      <c r="H20" s="2"/>
      <c r="I20" s="2">
        <v>7</v>
      </c>
      <c r="J20" s="2"/>
      <c r="K20" s="2">
        <v>9</v>
      </c>
    </row>
    <row r="21" spans="1:12" x14ac:dyDescent="0.3">
      <c r="B21" s="2">
        <f t="shared" si="0"/>
        <v>227</v>
      </c>
      <c r="D21" s="2">
        <v>35</v>
      </c>
      <c r="E21" s="2">
        <v>90</v>
      </c>
      <c r="F21" s="2">
        <v>81</v>
      </c>
      <c r="G21" s="2">
        <v>10</v>
      </c>
      <c r="H21" s="2"/>
      <c r="I21" s="2">
        <v>2</v>
      </c>
      <c r="J21" s="2"/>
      <c r="K21" s="2">
        <v>9</v>
      </c>
    </row>
    <row r="22" spans="1:12" x14ac:dyDescent="0.3">
      <c r="A22" t="s">
        <v>160</v>
      </c>
      <c r="B22" s="2">
        <f t="shared" si="0"/>
        <v>968</v>
      </c>
      <c r="D22" s="2">
        <v>216</v>
      </c>
      <c r="E22" s="2">
        <v>749</v>
      </c>
      <c r="F22" s="2">
        <v>3</v>
      </c>
      <c r="G22" s="2"/>
      <c r="H22" s="2"/>
      <c r="I22" s="2"/>
      <c r="J22" s="2"/>
      <c r="K22" s="2"/>
    </row>
    <row r="23" spans="1:12" x14ac:dyDescent="0.3">
      <c r="B23" s="2">
        <f t="shared" si="0"/>
        <v>882</v>
      </c>
      <c r="D23" s="2">
        <v>220</v>
      </c>
      <c r="E23" s="2">
        <v>659</v>
      </c>
      <c r="F23" s="2">
        <v>3</v>
      </c>
      <c r="G23" s="2"/>
      <c r="H23" s="2"/>
      <c r="I23" s="2"/>
      <c r="J23" s="2"/>
      <c r="K23" s="2"/>
    </row>
    <row r="24" spans="1:12" x14ac:dyDescent="0.3">
      <c r="A24" t="s">
        <v>161</v>
      </c>
      <c r="B24" s="2">
        <f t="shared" si="0"/>
        <v>658</v>
      </c>
      <c r="D24" s="2">
        <v>183</v>
      </c>
      <c r="E24" s="2">
        <v>2</v>
      </c>
      <c r="F24" s="2">
        <v>473</v>
      </c>
      <c r="G24" s="2"/>
      <c r="H24" s="2"/>
      <c r="I24" s="2"/>
      <c r="J24" s="2"/>
      <c r="K24" s="2"/>
    </row>
    <row r="25" spans="1:12" x14ac:dyDescent="0.3">
      <c r="B25" s="2">
        <f t="shared" si="0"/>
        <v>621</v>
      </c>
      <c r="D25" s="2">
        <v>181</v>
      </c>
      <c r="E25" s="2">
        <v>5</v>
      </c>
      <c r="F25" s="2">
        <v>435</v>
      </c>
      <c r="G25" s="2"/>
      <c r="H25" s="2"/>
      <c r="I25" s="2"/>
      <c r="J25" s="2"/>
      <c r="K25" s="2"/>
    </row>
    <row r="26" spans="1:12" x14ac:dyDescent="0.3">
      <c r="A26" t="s">
        <v>162</v>
      </c>
      <c r="B26" s="2">
        <f t="shared" si="0"/>
        <v>207</v>
      </c>
      <c r="D26" s="2">
        <v>23</v>
      </c>
      <c r="E26" s="2">
        <v>184</v>
      </c>
      <c r="G26" s="2"/>
      <c r="H26" s="2"/>
      <c r="I26" s="2"/>
      <c r="J26" s="2"/>
      <c r="K26" s="2"/>
    </row>
    <row r="27" spans="1:12" x14ac:dyDescent="0.3">
      <c r="B27" s="2">
        <f t="shared" si="0"/>
        <v>193</v>
      </c>
      <c r="D27" s="2">
        <v>28</v>
      </c>
      <c r="E27" s="2">
        <v>165</v>
      </c>
      <c r="G27" s="2"/>
      <c r="H27" s="2"/>
      <c r="I27" s="2"/>
      <c r="J27" s="2"/>
      <c r="K27" s="2"/>
    </row>
    <row r="28" spans="1:12" x14ac:dyDescent="0.3">
      <c r="A28" t="s">
        <v>163</v>
      </c>
      <c r="B28" s="2">
        <f t="shared" si="0"/>
        <v>393</v>
      </c>
      <c r="C28" s="2">
        <v>14</v>
      </c>
      <c r="D28" s="2">
        <v>222</v>
      </c>
      <c r="E28" s="2">
        <v>105</v>
      </c>
      <c r="F28" s="2">
        <v>25</v>
      </c>
      <c r="G28" s="2">
        <v>22</v>
      </c>
      <c r="H28" s="2"/>
      <c r="I28" s="2">
        <v>4</v>
      </c>
      <c r="J28" s="2"/>
      <c r="K28" s="2">
        <v>1</v>
      </c>
      <c r="L28" s="2"/>
    </row>
    <row r="29" spans="1:12" x14ac:dyDescent="0.3">
      <c r="B29" s="2">
        <f t="shared" si="0"/>
        <v>271</v>
      </c>
      <c r="C29" s="2">
        <v>4</v>
      </c>
      <c r="D29" s="2">
        <v>155</v>
      </c>
      <c r="E29" s="2">
        <v>83</v>
      </c>
      <c r="F29" s="2">
        <v>20</v>
      </c>
      <c r="G29" s="2">
        <v>8</v>
      </c>
      <c r="H29" s="2"/>
      <c r="I29" s="2">
        <v>1</v>
      </c>
      <c r="J29" s="2"/>
      <c r="K29" s="2"/>
    </row>
    <row r="30" spans="1:12" x14ac:dyDescent="0.3">
      <c r="A30" t="s">
        <v>164</v>
      </c>
      <c r="B30" s="2">
        <f t="shared" si="0"/>
        <v>1022</v>
      </c>
      <c r="D30" s="2">
        <v>990</v>
      </c>
      <c r="F30" s="2">
        <v>1</v>
      </c>
      <c r="G30" s="2">
        <v>31</v>
      </c>
      <c r="H30" s="2"/>
      <c r="I30" s="2"/>
      <c r="J30" s="2"/>
      <c r="K30" s="2"/>
    </row>
    <row r="31" spans="1:12" x14ac:dyDescent="0.3">
      <c r="B31" s="2">
        <f t="shared" si="0"/>
        <v>942</v>
      </c>
      <c r="D31" s="2">
        <v>915</v>
      </c>
      <c r="G31" s="2">
        <v>27</v>
      </c>
      <c r="H31" s="2"/>
      <c r="I31" s="2"/>
      <c r="J31" s="2"/>
      <c r="K31" s="2"/>
    </row>
    <row r="32" spans="1:12" x14ac:dyDescent="0.3">
      <c r="A32" t="s">
        <v>184</v>
      </c>
      <c r="B32" s="2">
        <f t="shared" si="0"/>
        <v>572</v>
      </c>
      <c r="D32" s="2">
        <v>324</v>
      </c>
      <c r="E32" s="2">
        <v>247</v>
      </c>
      <c r="G32" s="2"/>
      <c r="H32" s="2"/>
      <c r="I32" s="2">
        <v>1</v>
      </c>
      <c r="J32" s="2"/>
      <c r="K32" s="2"/>
    </row>
    <row r="33" spans="1:11" x14ac:dyDescent="0.3">
      <c r="B33" s="2">
        <f t="shared" si="0"/>
        <v>494</v>
      </c>
      <c r="D33" s="2">
        <v>277</v>
      </c>
      <c r="E33" s="2">
        <v>217</v>
      </c>
      <c r="G33" s="2"/>
      <c r="H33" s="2"/>
      <c r="I33" s="2"/>
      <c r="J33" s="2"/>
      <c r="K33" s="2"/>
    </row>
    <row r="34" spans="1:11" x14ac:dyDescent="0.3">
      <c r="A34" t="s">
        <v>175</v>
      </c>
      <c r="B34" s="2">
        <f t="shared" si="0"/>
        <v>0</v>
      </c>
      <c r="G34" s="2"/>
      <c r="H34" s="2"/>
      <c r="I34" s="2"/>
      <c r="J34" s="2"/>
      <c r="K34" s="2"/>
    </row>
    <row r="35" spans="1:11" x14ac:dyDescent="0.3">
      <c r="B35" s="2">
        <f t="shared" si="0"/>
        <v>0</v>
      </c>
      <c r="G35" s="2"/>
      <c r="H35" s="2"/>
      <c r="I35" s="2"/>
      <c r="J35" s="2"/>
      <c r="K35" s="2"/>
    </row>
    <row r="36" spans="1:11" x14ac:dyDescent="0.3">
      <c r="A36" t="s">
        <v>174</v>
      </c>
      <c r="B36" s="2">
        <f t="shared" ref="B36:B67" si="1">SUM(C36:K36)</f>
        <v>0</v>
      </c>
      <c r="G36" s="2"/>
      <c r="H36" s="2"/>
      <c r="I36" s="2"/>
      <c r="J36" s="2"/>
      <c r="K36" s="2"/>
    </row>
    <row r="37" spans="1:11" x14ac:dyDescent="0.3">
      <c r="B37" s="2">
        <f t="shared" si="1"/>
        <v>0</v>
      </c>
      <c r="G37" s="2"/>
      <c r="H37" s="2"/>
      <c r="I37" s="2"/>
      <c r="J37" s="2"/>
      <c r="K37" s="2"/>
    </row>
    <row r="38" spans="1:11" x14ac:dyDescent="0.3">
      <c r="A38" t="s">
        <v>156</v>
      </c>
      <c r="B38" s="2">
        <f t="shared" si="1"/>
        <v>0</v>
      </c>
      <c r="G38" s="2"/>
      <c r="H38" s="2"/>
      <c r="I38" s="2"/>
      <c r="J38" s="2"/>
      <c r="K38" s="2"/>
    </row>
    <row r="39" spans="1:11" x14ac:dyDescent="0.3">
      <c r="B39" s="2">
        <f t="shared" si="1"/>
        <v>0</v>
      </c>
      <c r="G39" s="2"/>
      <c r="H39" s="2"/>
      <c r="I39" s="2"/>
      <c r="J39" s="2"/>
      <c r="K39" s="2"/>
    </row>
    <row r="40" spans="1:11" x14ac:dyDescent="0.3">
      <c r="A40" t="s">
        <v>72</v>
      </c>
      <c r="B40" s="2">
        <f t="shared" si="1"/>
        <v>2154</v>
      </c>
      <c r="C40" s="2">
        <v>254</v>
      </c>
      <c r="D40" s="2">
        <v>818</v>
      </c>
      <c r="E40" s="2">
        <v>288</v>
      </c>
      <c r="F40" s="2">
        <v>580</v>
      </c>
      <c r="G40" s="2">
        <v>162</v>
      </c>
      <c r="H40" s="2">
        <v>18</v>
      </c>
      <c r="I40" s="2">
        <v>27</v>
      </c>
      <c r="J40" s="2">
        <v>1</v>
      </c>
      <c r="K40" s="2">
        <v>6</v>
      </c>
    </row>
    <row r="41" spans="1:11" x14ac:dyDescent="0.3">
      <c r="B41" s="2">
        <f t="shared" si="1"/>
        <v>464</v>
      </c>
      <c r="C41" s="2">
        <v>67</v>
      </c>
      <c r="D41" s="2">
        <v>180</v>
      </c>
      <c r="E41" s="2">
        <v>66</v>
      </c>
      <c r="F41" s="2">
        <v>94</v>
      </c>
      <c r="G41" s="2">
        <v>46</v>
      </c>
      <c r="H41" s="2">
        <v>9</v>
      </c>
      <c r="I41" s="2">
        <v>2</v>
      </c>
      <c r="J41" s="2">
        <v>0</v>
      </c>
      <c r="K41" s="2">
        <v>0</v>
      </c>
    </row>
    <row r="42" spans="1:11" x14ac:dyDescent="0.3">
      <c r="A42" t="s">
        <v>166</v>
      </c>
      <c r="B42" s="2">
        <f t="shared" si="1"/>
        <v>0</v>
      </c>
    </row>
    <row r="43" spans="1:11" x14ac:dyDescent="0.3">
      <c r="B43" s="2">
        <f t="shared" si="1"/>
        <v>0</v>
      </c>
    </row>
    <row r="44" spans="1:11" x14ac:dyDescent="0.3">
      <c r="A44" t="s">
        <v>167</v>
      </c>
      <c r="B44" s="2">
        <f t="shared" si="1"/>
        <v>5741</v>
      </c>
      <c r="C44" s="2">
        <v>19</v>
      </c>
      <c r="D44" s="2">
        <v>1887</v>
      </c>
      <c r="E44" s="2">
        <v>294</v>
      </c>
      <c r="F44" s="2">
        <v>2860</v>
      </c>
      <c r="G44" s="2">
        <v>116</v>
      </c>
      <c r="H44" s="2">
        <v>397</v>
      </c>
      <c r="I44" s="2">
        <v>163</v>
      </c>
      <c r="J44" s="2"/>
      <c r="K44" s="2">
        <v>5</v>
      </c>
    </row>
    <row r="45" spans="1:11" x14ac:dyDescent="0.3">
      <c r="B45" s="2">
        <f t="shared" si="1"/>
        <v>5337</v>
      </c>
      <c r="C45" s="2">
        <v>11</v>
      </c>
      <c r="D45" s="2">
        <v>1769</v>
      </c>
      <c r="E45" s="2">
        <v>276</v>
      </c>
      <c r="F45" s="2">
        <v>2728</v>
      </c>
      <c r="G45" s="2">
        <v>117</v>
      </c>
      <c r="H45" s="2">
        <v>316</v>
      </c>
      <c r="I45" s="2">
        <v>115</v>
      </c>
      <c r="J45" s="2"/>
      <c r="K45" s="2">
        <v>5</v>
      </c>
    </row>
    <row r="46" spans="1:11" x14ac:dyDescent="0.3">
      <c r="A46" t="s">
        <v>168</v>
      </c>
      <c r="B46" s="2">
        <f t="shared" si="1"/>
        <v>877</v>
      </c>
      <c r="D46" s="2">
        <v>1</v>
      </c>
      <c r="E46" s="2">
        <v>481</v>
      </c>
      <c r="F46" s="2">
        <v>92</v>
      </c>
      <c r="G46" s="2">
        <v>143</v>
      </c>
      <c r="H46" s="2"/>
      <c r="I46" s="2">
        <v>160</v>
      </c>
      <c r="J46" s="2"/>
      <c r="K46" s="2"/>
    </row>
    <row r="47" spans="1:11" x14ac:dyDescent="0.3">
      <c r="B47" s="2">
        <f t="shared" si="1"/>
        <v>832</v>
      </c>
      <c r="E47" s="2">
        <v>472</v>
      </c>
      <c r="F47" s="2">
        <v>78</v>
      </c>
      <c r="G47" s="2">
        <v>109</v>
      </c>
      <c r="H47" s="2"/>
      <c r="I47" s="2">
        <v>172</v>
      </c>
      <c r="J47" s="2"/>
      <c r="K47" s="2">
        <v>1</v>
      </c>
    </row>
    <row r="48" spans="1:11" x14ac:dyDescent="0.3">
      <c r="A48" t="s">
        <v>169</v>
      </c>
      <c r="B48" s="2">
        <f t="shared" si="1"/>
        <v>0</v>
      </c>
      <c r="G48" s="2"/>
      <c r="H48" s="2"/>
      <c r="I48" s="2"/>
      <c r="J48" s="2"/>
      <c r="K48" s="2"/>
    </row>
    <row r="49" spans="1:11" x14ac:dyDescent="0.3">
      <c r="B49" s="2">
        <f t="shared" si="1"/>
        <v>0</v>
      </c>
      <c r="G49" s="2"/>
      <c r="H49" s="2"/>
      <c r="I49" s="2"/>
      <c r="J49" s="2"/>
      <c r="K49" s="2"/>
    </row>
    <row r="50" spans="1:11" x14ac:dyDescent="0.3">
      <c r="A50" t="s">
        <v>170</v>
      </c>
      <c r="B50" s="2">
        <f t="shared" si="1"/>
        <v>0</v>
      </c>
      <c r="G50" s="2"/>
      <c r="H50" s="2"/>
      <c r="I50" s="2"/>
      <c r="J50" s="2"/>
      <c r="K50" s="2"/>
    </row>
    <row r="51" spans="1:11" x14ac:dyDescent="0.3">
      <c r="B51" s="2">
        <f t="shared" si="1"/>
        <v>0</v>
      </c>
      <c r="G51" s="2"/>
      <c r="H51" s="2"/>
      <c r="I51" s="2"/>
      <c r="J51" s="2"/>
      <c r="K51" s="2"/>
    </row>
    <row r="52" spans="1:11" x14ac:dyDescent="0.3">
      <c r="A52" t="s">
        <v>171</v>
      </c>
      <c r="B52" s="2">
        <f t="shared" si="1"/>
        <v>0</v>
      </c>
    </row>
    <row r="53" spans="1:11" x14ac:dyDescent="0.3">
      <c r="B53" s="2">
        <f t="shared" si="1"/>
        <v>0</v>
      </c>
    </row>
    <row r="54" spans="1:11" x14ac:dyDescent="0.3">
      <c r="A54" t="s">
        <v>172</v>
      </c>
      <c r="B54" s="2">
        <f t="shared" si="1"/>
        <v>870</v>
      </c>
      <c r="C54" s="2">
        <v>584</v>
      </c>
      <c r="D54" s="2">
        <v>2</v>
      </c>
      <c r="E54" s="2">
        <v>1</v>
      </c>
      <c r="F54" s="2">
        <v>7</v>
      </c>
      <c r="G54" s="2">
        <v>275</v>
      </c>
      <c r="H54" s="2"/>
      <c r="I54" s="2"/>
      <c r="J54" s="2"/>
      <c r="K54" s="2">
        <v>1</v>
      </c>
    </row>
    <row r="55" spans="1:11" x14ac:dyDescent="0.3">
      <c r="B55" s="2">
        <f t="shared" si="1"/>
        <v>732</v>
      </c>
      <c r="C55" s="2">
        <v>473</v>
      </c>
      <c r="D55" s="2">
        <v>0</v>
      </c>
      <c r="E55" s="2">
        <v>0</v>
      </c>
      <c r="F55" s="2">
        <v>0</v>
      </c>
      <c r="G55" s="2">
        <v>259</v>
      </c>
      <c r="H55" s="2"/>
      <c r="I55" s="2"/>
      <c r="J55" s="2"/>
      <c r="K55" s="2">
        <v>0</v>
      </c>
    </row>
    <row r="56" spans="1:11" x14ac:dyDescent="0.3">
      <c r="A56" t="s">
        <v>173</v>
      </c>
      <c r="B56" s="2">
        <f t="shared" si="1"/>
        <v>2421</v>
      </c>
      <c r="C56" s="2">
        <v>1755</v>
      </c>
      <c r="D56" s="2">
        <v>28</v>
      </c>
      <c r="E56" s="2">
        <v>7</v>
      </c>
      <c r="F56" s="2">
        <v>23</v>
      </c>
      <c r="G56" s="2">
        <v>589</v>
      </c>
      <c r="H56" s="2"/>
      <c r="I56" s="2">
        <v>9</v>
      </c>
      <c r="J56" s="2"/>
      <c r="K56" s="2">
        <v>10</v>
      </c>
    </row>
    <row r="57" spans="1:11" x14ac:dyDescent="0.3">
      <c r="B57" s="2">
        <f t="shared" si="1"/>
        <v>2188</v>
      </c>
      <c r="C57" s="2">
        <v>1592</v>
      </c>
      <c r="D57" s="2">
        <v>12</v>
      </c>
      <c r="E57" s="2">
        <v>0</v>
      </c>
      <c r="F57" s="2">
        <v>0</v>
      </c>
      <c r="G57" s="2">
        <v>580</v>
      </c>
      <c r="H57" s="2"/>
      <c r="I57" s="2"/>
      <c r="J57" s="2"/>
      <c r="K57" s="2">
        <v>4</v>
      </c>
    </row>
    <row r="58" spans="1:11" x14ac:dyDescent="0.3">
      <c r="A58" t="s">
        <v>156</v>
      </c>
      <c r="B58" s="2">
        <f t="shared" si="1"/>
        <v>0</v>
      </c>
    </row>
    <row r="59" spans="1:11" x14ac:dyDescent="0.3">
      <c r="A59" s="8" t="s">
        <v>190</v>
      </c>
      <c r="B59" s="54"/>
      <c r="C59" s="54"/>
      <c r="D59" s="54"/>
      <c r="E59" s="54"/>
      <c r="F59" s="54"/>
    </row>
    <row r="61" spans="1:11" x14ac:dyDescent="0.3">
      <c r="A61" t="s">
        <v>189</v>
      </c>
    </row>
    <row r="62" spans="1:11" x14ac:dyDescent="0.3">
      <c r="A62" t="s">
        <v>188</v>
      </c>
      <c r="B62" s="2">
        <f>B65+B68</f>
        <v>2673</v>
      </c>
      <c r="C62" s="2">
        <f t="shared" ref="C62:K62" si="2">C65+C68</f>
        <v>225</v>
      </c>
      <c r="D62" s="2">
        <f t="shared" si="2"/>
        <v>169</v>
      </c>
      <c r="E62" s="2">
        <f t="shared" si="2"/>
        <v>191</v>
      </c>
      <c r="F62" s="2">
        <f t="shared" si="2"/>
        <v>552</v>
      </c>
      <c r="G62" s="2">
        <f t="shared" si="2"/>
        <v>596</v>
      </c>
      <c r="H62" s="2">
        <f t="shared" si="2"/>
        <v>473</v>
      </c>
      <c r="I62" s="2">
        <f t="shared" si="2"/>
        <v>238</v>
      </c>
      <c r="J62" s="2">
        <f t="shared" si="2"/>
        <v>156</v>
      </c>
      <c r="K62" s="2">
        <f t="shared" si="2"/>
        <v>73</v>
      </c>
    </row>
    <row r="63" spans="1:11" x14ac:dyDescent="0.3">
      <c r="A63" t="s">
        <v>185</v>
      </c>
      <c r="B63" s="2">
        <f t="shared" ref="B63:K64" si="3">B66+B69</f>
        <v>2172</v>
      </c>
      <c r="C63" s="2">
        <f t="shared" si="3"/>
        <v>123</v>
      </c>
      <c r="D63" s="2">
        <f t="shared" si="3"/>
        <v>92</v>
      </c>
      <c r="E63" s="2">
        <f t="shared" si="3"/>
        <v>134</v>
      </c>
      <c r="F63" s="2">
        <f t="shared" si="3"/>
        <v>489</v>
      </c>
      <c r="G63" s="2">
        <f t="shared" si="3"/>
        <v>517</v>
      </c>
      <c r="H63" s="2">
        <f t="shared" si="3"/>
        <v>417</v>
      </c>
      <c r="I63" s="2">
        <f t="shared" si="3"/>
        <v>197</v>
      </c>
      <c r="J63" s="2">
        <f t="shared" si="3"/>
        <v>136</v>
      </c>
      <c r="K63" s="2">
        <f t="shared" si="3"/>
        <v>67</v>
      </c>
    </row>
    <row r="64" spans="1:11" x14ac:dyDescent="0.3">
      <c r="A64" t="s">
        <v>186</v>
      </c>
      <c r="B64" s="2">
        <f t="shared" si="3"/>
        <v>501</v>
      </c>
      <c r="C64" s="2">
        <f t="shared" si="3"/>
        <v>102</v>
      </c>
      <c r="D64" s="2">
        <f t="shared" si="3"/>
        <v>77</v>
      </c>
      <c r="E64" s="2">
        <f t="shared" si="3"/>
        <v>57</v>
      </c>
      <c r="F64" s="2">
        <f t="shared" si="3"/>
        <v>63</v>
      </c>
      <c r="G64" s="2">
        <f t="shared" si="3"/>
        <v>79</v>
      </c>
      <c r="H64" s="2">
        <f t="shared" si="3"/>
        <v>56</v>
      </c>
      <c r="I64" s="2">
        <f t="shared" si="3"/>
        <v>41</v>
      </c>
      <c r="J64" s="2">
        <f t="shared" si="3"/>
        <v>20</v>
      </c>
      <c r="K64" s="2">
        <f t="shared" si="3"/>
        <v>6</v>
      </c>
    </row>
    <row r="65" spans="1:11" x14ac:dyDescent="0.3">
      <c r="A65" t="s">
        <v>143</v>
      </c>
      <c r="B65" s="2">
        <f>B66+B67</f>
        <v>2495</v>
      </c>
      <c r="C65" s="2">
        <f t="shared" ref="C65:K65" si="4">C66+C67</f>
        <v>206</v>
      </c>
      <c r="D65" s="2">
        <f t="shared" si="4"/>
        <v>160</v>
      </c>
      <c r="E65" s="2">
        <f t="shared" si="4"/>
        <v>183</v>
      </c>
      <c r="F65" s="2">
        <f t="shared" si="4"/>
        <v>522</v>
      </c>
      <c r="G65" s="2">
        <f t="shared" si="4"/>
        <v>563</v>
      </c>
      <c r="H65" s="2">
        <f t="shared" si="4"/>
        <v>434</v>
      </c>
      <c r="I65" s="2">
        <f t="shared" si="4"/>
        <v>217</v>
      </c>
      <c r="J65" s="2">
        <f t="shared" si="4"/>
        <v>147</v>
      </c>
      <c r="K65" s="2">
        <f t="shared" si="4"/>
        <v>63</v>
      </c>
    </row>
    <row r="66" spans="1:11" x14ac:dyDescent="0.3">
      <c r="A66" t="s">
        <v>185</v>
      </c>
      <c r="B66" s="2">
        <f>SUM(C66:K66)</f>
        <v>2041</v>
      </c>
      <c r="C66" s="2">
        <v>111</v>
      </c>
      <c r="D66" s="2">
        <v>88</v>
      </c>
      <c r="E66" s="2">
        <v>130</v>
      </c>
      <c r="F66" s="2">
        <v>465</v>
      </c>
      <c r="G66" s="2">
        <v>491</v>
      </c>
      <c r="H66" s="2">
        <v>386</v>
      </c>
      <c r="I66" s="2">
        <v>184</v>
      </c>
      <c r="J66" s="2">
        <v>128</v>
      </c>
      <c r="K66" s="2">
        <v>58</v>
      </c>
    </row>
    <row r="67" spans="1:11" x14ac:dyDescent="0.3">
      <c r="A67" t="s">
        <v>186</v>
      </c>
      <c r="B67" s="2">
        <f>SUM(C67:K67)</f>
        <v>454</v>
      </c>
      <c r="C67" s="2">
        <v>95</v>
      </c>
      <c r="D67" s="2">
        <v>72</v>
      </c>
      <c r="E67" s="2">
        <v>53</v>
      </c>
      <c r="F67" s="2">
        <v>57</v>
      </c>
      <c r="G67" s="2">
        <v>72</v>
      </c>
      <c r="H67" s="2">
        <v>48</v>
      </c>
      <c r="I67" s="2">
        <v>33</v>
      </c>
      <c r="J67" s="2">
        <v>19</v>
      </c>
      <c r="K67" s="2">
        <v>5</v>
      </c>
    </row>
    <row r="68" spans="1:11" x14ac:dyDescent="0.3">
      <c r="A68" t="s">
        <v>187</v>
      </c>
      <c r="B68" s="2">
        <f>B69+B70</f>
        <v>178</v>
      </c>
      <c r="C68" s="2">
        <f t="shared" ref="C68:K68" si="5">C69+C70</f>
        <v>19</v>
      </c>
      <c r="D68" s="2">
        <f t="shared" si="5"/>
        <v>9</v>
      </c>
      <c r="E68" s="2">
        <f t="shared" si="5"/>
        <v>8</v>
      </c>
      <c r="F68" s="2">
        <f t="shared" si="5"/>
        <v>30</v>
      </c>
      <c r="G68" s="2">
        <f t="shared" si="5"/>
        <v>33</v>
      </c>
      <c r="H68" s="2">
        <f t="shared" si="5"/>
        <v>39</v>
      </c>
      <c r="I68" s="2">
        <f t="shared" si="5"/>
        <v>21</v>
      </c>
      <c r="J68" s="2">
        <f t="shared" si="5"/>
        <v>9</v>
      </c>
      <c r="K68" s="2">
        <f t="shared" si="5"/>
        <v>10</v>
      </c>
    </row>
    <row r="69" spans="1:11" x14ac:dyDescent="0.3">
      <c r="A69" t="s">
        <v>185</v>
      </c>
      <c r="B69" s="2">
        <f>SUM(C69:K69)</f>
        <v>131</v>
      </c>
      <c r="C69" s="2">
        <v>12</v>
      </c>
      <c r="D69" s="2">
        <v>4</v>
      </c>
      <c r="E69" s="2">
        <v>4</v>
      </c>
      <c r="F69" s="2">
        <v>24</v>
      </c>
      <c r="G69" s="2">
        <v>26</v>
      </c>
      <c r="H69" s="2">
        <v>31</v>
      </c>
      <c r="I69" s="2">
        <v>13</v>
      </c>
      <c r="J69" s="2">
        <v>8</v>
      </c>
      <c r="K69" s="2">
        <v>9</v>
      </c>
    </row>
    <row r="70" spans="1:11" x14ac:dyDescent="0.3">
      <c r="A70" t="s">
        <v>186</v>
      </c>
      <c r="B70" s="2">
        <f>SUM(C70:K70)</f>
        <v>47</v>
      </c>
      <c r="C70" s="2">
        <v>7</v>
      </c>
      <c r="D70" s="2">
        <v>5</v>
      </c>
      <c r="E70" s="2">
        <v>4</v>
      </c>
      <c r="F70" s="2">
        <v>6</v>
      </c>
      <c r="G70" s="2">
        <v>7</v>
      </c>
      <c r="H70" s="2">
        <v>8</v>
      </c>
      <c r="I70" s="2">
        <v>8</v>
      </c>
      <c r="J70" s="2">
        <v>1</v>
      </c>
      <c r="K70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510D9-7DAF-49E9-A44D-7B3C15601C15}">
  <dimension ref="A1:E12"/>
  <sheetViews>
    <sheetView workbookViewId="0">
      <selection activeCell="E15" sqref="E15"/>
    </sheetView>
  </sheetViews>
  <sheetFormatPr defaultRowHeight="14.4" x14ac:dyDescent="0.3"/>
  <cols>
    <col min="1" max="1" width="16.109375" customWidth="1"/>
    <col min="2" max="5" width="12.77734375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s="1" customFormat="1" x14ac:dyDescent="0.3">
      <c r="A3" s="5" t="s">
        <v>2</v>
      </c>
      <c r="B3" s="6" t="s">
        <v>3</v>
      </c>
      <c r="C3" s="6" t="s">
        <v>4</v>
      </c>
      <c r="D3" s="6" t="s">
        <v>14</v>
      </c>
      <c r="E3" s="7" t="s">
        <v>15</v>
      </c>
    </row>
    <row r="4" spans="1:5" x14ac:dyDescent="0.3">
      <c r="A4" t="s">
        <v>5</v>
      </c>
      <c r="B4" s="2">
        <f>SUM(B5:B9)</f>
        <v>94066</v>
      </c>
      <c r="C4" s="2">
        <f>SUM(C5:C9)</f>
        <v>123956</v>
      </c>
      <c r="D4" s="2">
        <f>C4-B4</f>
        <v>29890</v>
      </c>
      <c r="E4" s="4">
        <f>D4*100/B4</f>
        <v>31.775561839559458</v>
      </c>
    </row>
    <row r="5" spans="1:5" x14ac:dyDescent="0.3">
      <c r="A5" t="s">
        <v>6</v>
      </c>
      <c r="B5" s="2">
        <v>89568</v>
      </c>
      <c r="C5" s="2">
        <v>117500</v>
      </c>
      <c r="D5" s="2">
        <f t="shared" ref="D5:D9" si="0">C5-B5</f>
        <v>27932</v>
      </c>
      <c r="E5" s="4">
        <f t="shared" ref="E5:E9" si="1">D5*100/B5</f>
        <v>31.185244730260809</v>
      </c>
    </row>
    <row r="6" spans="1:5" x14ac:dyDescent="0.3">
      <c r="A6" t="s">
        <v>7</v>
      </c>
      <c r="B6" s="2">
        <v>3847</v>
      </c>
      <c r="C6" s="2">
        <v>4625</v>
      </c>
      <c r="D6" s="2">
        <f t="shared" si="0"/>
        <v>778</v>
      </c>
      <c r="E6" s="4">
        <f t="shared" si="1"/>
        <v>20.223550818819859</v>
      </c>
    </row>
    <row r="7" spans="1:5" x14ac:dyDescent="0.3">
      <c r="A7" t="s">
        <v>8</v>
      </c>
      <c r="B7" s="2">
        <v>478</v>
      </c>
      <c r="C7" s="2">
        <v>781</v>
      </c>
      <c r="D7" s="2">
        <f t="shared" si="0"/>
        <v>303</v>
      </c>
      <c r="E7" s="4">
        <f t="shared" si="1"/>
        <v>63.389121338912133</v>
      </c>
    </row>
    <row r="8" spans="1:5" x14ac:dyDescent="0.3">
      <c r="A8" t="s">
        <v>9</v>
      </c>
      <c r="B8" s="2">
        <v>164</v>
      </c>
      <c r="C8" s="2">
        <v>366</v>
      </c>
      <c r="D8" s="2">
        <f t="shared" si="0"/>
        <v>202</v>
      </c>
      <c r="E8" s="4">
        <f t="shared" si="1"/>
        <v>123.17073170731707</v>
      </c>
    </row>
    <row r="9" spans="1:5" x14ac:dyDescent="0.3">
      <c r="A9" t="s">
        <v>10</v>
      </c>
      <c r="B9" s="2">
        <v>9</v>
      </c>
      <c r="C9" s="2">
        <v>684</v>
      </c>
      <c r="D9" s="2">
        <f t="shared" si="0"/>
        <v>675</v>
      </c>
      <c r="E9" s="4">
        <f t="shared" si="1"/>
        <v>7500</v>
      </c>
    </row>
    <row r="10" spans="1:5" x14ac:dyDescent="0.3">
      <c r="A10" s="8" t="s">
        <v>11</v>
      </c>
      <c r="B10" s="8"/>
      <c r="C10" s="8"/>
      <c r="D10" s="8"/>
      <c r="E10" s="8"/>
    </row>
    <row r="11" spans="1:5" x14ac:dyDescent="0.3">
      <c r="A11" t="s">
        <v>12</v>
      </c>
    </row>
    <row r="12" spans="1:5" x14ac:dyDescent="0.3">
      <c r="A1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03A8C-9D02-48ED-ABC4-85643C8007EC}">
  <dimension ref="A1:E17"/>
  <sheetViews>
    <sheetView workbookViewId="0">
      <selection activeCell="A18" sqref="A18"/>
    </sheetView>
  </sheetViews>
  <sheetFormatPr defaultRowHeight="14.4" x14ac:dyDescent="0.3"/>
  <cols>
    <col min="1" max="5" width="16.77734375" customWidth="1"/>
  </cols>
  <sheetData>
    <row r="1" spans="1:5" x14ac:dyDescent="0.3">
      <c r="A1" t="s">
        <v>61</v>
      </c>
    </row>
    <row r="2" spans="1:5" x14ac:dyDescent="0.3">
      <c r="A2" s="31"/>
      <c r="B2" s="57" t="s">
        <v>73</v>
      </c>
      <c r="C2" s="57"/>
      <c r="D2" s="57" t="s">
        <v>73</v>
      </c>
      <c r="E2" s="58"/>
    </row>
    <row r="3" spans="1:5" x14ac:dyDescent="0.3">
      <c r="A3" s="32"/>
      <c r="B3" s="29">
        <v>1931</v>
      </c>
      <c r="C3" s="29">
        <v>1999</v>
      </c>
      <c r="D3" s="29">
        <v>1931</v>
      </c>
      <c r="E3" s="30">
        <v>1999</v>
      </c>
    </row>
    <row r="4" spans="1:5" x14ac:dyDescent="0.3">
      <c r="A4" t="s">
        <v>5</v>
      </c>
      <c r="B4" s="2">
        <f>SUM(B5:B15)</f>
        <v>93415</v>
      </c>
      <c r="C4" s="2">
        <f>SUM(C5:C15)</f>
        <v>409042</v>
      </c>
      <c r="D4" s="4">
        <f>B4*100/B$4</f>
        <v>100</v>
      </c>
      <c r="E4" s="4">
        <f>C4*100/C$4</f>
        <v>100</v>
      </c>
    </row>
    <row r="5" spans="1:5" x14ac:dyDescent="0.3">
      <c r="A5" t="s">
        <v>62</v>
      </c>
      <c r="B5" s="2">
        <v>5300</v>
      </c>
      <c r="C5" s="2">
        <v>21577</v>
      </c>
      <c r="D5" s="4">
        <f t="shared" ref="D5:E15" si="0">B5*100/B$4</f>
        <v>5.6736070224268049</v>
      </c>
      <c r="E5" s="4">
        <f t="shared" si="0"/>
        <v>5.2750084343417054</v>
      </c>
    </row>
    <row r="6" spans="1:5" x14ac:dyDescent="0.3">
      <c r="A6" t="s">
        <v>63</v>
      </c>
      <c r="B6" s="2">
        <v>4051</v>
      </c>
      <c r="C6" s="2">
        <v>20008</v>
      </c>
      <c r="D6" s="4">
        <f t="shared" si="0"/>
        <v>4.336562650537922</v>
      </c>
      <c r="E6" s="4">
        <f t="shared" si="0"/>
        <v>4.8914292419849303</v>
      </c>
    </row>
    <row r="7" spans="1:5" x14ac:dyDescent="0.3">
      <c r="A7" t="s">
        <v>64</v>
      </c>
      <c r="B7" s="2">
        <v>14215</v>
      </c>
      <c r="C7" s="2">
        <v>60275</v>
      </c>
      <c r="D7" s="4">
        <f t="shared" si="0"/>
        <v>15.217042230905101</v>
      </c>
      <c r="E7" s="4">
        <f t="shared" si="0"/>
        <v>14.735650617784971</v>
      </c>
    </row>
    <row r="8" spans="1:5" x14ac:dyDescent="0.3">
      <c r="A8" t="s">
        <v>65</v>
      </c>
      <c r="B8" s="2">
        <v>5700</v>
      </c>
      <c r="C8" s="2">
        <v>20421</v>
      </c>
      <c r="D8" s="4">
        <f t="shared" si="0"/>
        <v>6.1018037788363753</v>
      </c>
      <c r="E8" s="4">
        <f t="shared" si="0"/>
        <v>4.992396868781201</v>
      </c>
    </row>
    <row r="9" spans="1:5" x14ac:dyDescent="0.3">
      <c r="A9" t="s">
        <v>66</v>
      </c>
      <c r="B9" s="2">
        <v>5080</v>
      </c>
      <c r="C9" s="2">
        <v>31006</v>
      </c>
      <c r="D9" s="4">
        <f t="shared" si="0"/>
        <v>5.4380988064015412</v>
      </c>
      <c r="E9" s="4">
        <f t="shared" si="0"/>
        <v>7.5801506935718095</v>
      </c>
    </row>
    <row r="10" spans="1:5" x14ac:dyDescent="0.3">
      <c r="A10" t="s">
        <v>67</v>
      </c>
      <c r="B10" s="2">
        <v>41052</v>
      </c>
      <c r="C10" s="2">
        <v>122620</v>
      </c>
      <c r="D10" s="4">
        <f t="shared" si="0"/>
        <v>43.94583311031419</v>
      </c>
      <c r="E10" s="4">
        <f t="shared" si="0"/>
        <v>29.977361737914443</v>
      </c>
    </row>
    <row r="11" spans="1:5" x14ac:dyDescent="0.3">
      <c r="A11" t="s">
        <v>68</v>
      </c>
      <c r="B11" s="2">
        <v>1500</v>
      </c>
      <c r="C11" s="2">
        <v>2377</v>
      </c>
      <c r="D11" s="4">
        <f t="shared" si="0"/>
        <v>1.6057378365358883</v>
      </c>
      <c r="E11" s="4">
        <f t="shared" si="0"/>
        <v>0.58111391984197225</v>
      </c>
    </row>
    <row r="12" spans="1:5" x14ac:dyDescent="0.3">
      <c r="A12" t="s">
        <v>69</v>
      </c>
      <c r="B12" s="2">
        <v>7560</v>
      </c>
      <c r="C12" s="2">
        <v>18912</v>
      </c>
      <c r="D12" s="4">
        <f t="shared" si="0"/>
        <v>8.0929186961408774</v>
      </c>
      <c r="E12" s="4">
        <f t="shared" si="0"/>
        <v>4.6234860967822371</v>
      </c>
    </row>
    <row r="13" spans="1:5" x14ac:dyDescent="0.3">
      <c r="A13" t="s">
        <v>70</v>
      </c>
      <c r="B13" s="2">
        <v>8474</v>
      </c>
      <c r="C13" s="2">
        <v>62739</v>
      </c>
      <c r="D13" s="4">
        <f t="shared" si="0"/>
        <v>9.0713482845367448</v>
      </c>
      <c r="E13" s="4">
        <f t="shared" si="0"/>
        <v>15.33803374714577</v>
      </c>
    </row>
    <row r="14" spans="1:5" x14ac:dyDescent="0.3">
      <c r="A14" t="s">
        <v>71</v>
      </c>
      <c r="B14" s="2">
        <v>483</v>
      </c>
      <c r="C14" s="2"/>
      <c r="D14" s="4">
        <f t="shared" si="0"/>
        <v>0.51704758336455603</v>
      </c>
      <c r="E14" s="4">
        <f t="shared" si="0"/>
        <v>0</v>
      </c>
    </row>
    <row r="15" spans="1:5" x14ac:dyDescent="0.3">
      <c r="A15" t="s">
        <v>72</v>
      </c>
      <c r="B15" s="2"/>
      <c r="C15" s="2">
        <v>49107</v>
      </c>
      <c r="D15" s="4">
        <f t="shared" si="0"/>
        <v>0</v>
      </c>
      <c r="E15" s="4">
        <f t="shared" si="0"/>
        <v>12.005368641850959</v>
      </c>
    </row>
    <row r="16" spans="1:5" x14ac:dyDescent="0.3">
      <c r="A16" t="s">
        <v>74</v>
      </c>
    </row>
    <row r="17" spans="1:1" x14ac:dyDescent="0.3">
      <c r="A17" t="s">
        <v>75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99E0-BE33-47E6-98EF-5A6E017E165D}">
  <dimension ref="A1:D16"/>
  <sheetViews>
    <sheetView view="pageBreakPreview" zoomScale="125" zoomScaleNormal="100" zoomScaleSheetLayoutView="125" workbookViewId="0">
      <selection activeCell="C7" sqref="C7"/>
    </sheetView>
  </sheetViews>
  <sheetFormatPr defaultRowHeight="10.199999999999999" customHeight="1" x14ac:dyDescent="0.2"/>
  <cols>
    <col min="1" max="1" width="17.6640625" style="17" customWidth="1"/>
    <col min="2" max="4" width="19.21875" style="17" customWidth="1"/>
    <col min="5" max="16384" width="8.88671875" style="17"/>
  </cols>
  <sheetData>
    <row r="1" spans="1:4" ht="10.199999999999999" customHeight="1" x14ac:dyDescent="0.2">
      <c r="A1" s="59" t="s">
        <v>90</v>
      </c>
      <c r="B1" s="59"/>
      <c r="C1" s="59"/>
    </row>
    <row r="2" spans="1:4" ht="10.199999999999999" customHeight="1" x14ac:dyDescent="0.2">
      <c r="A2" s="37" t="s">
        <v>76</v>
      </c>
      <c r="B2" s="35" t="s">
        <v>73</v>
      </c>
      <c r="C2" s="35" t="s">
        <v>77</v>
      </c>
      <c r="D2" s="38" t="s">
        <v>88</v>
      </c>
    </row>
    <row r="3" spans="1:4" ht="10.199999999999999" customHeight="1" x14ac:dyDescent="0.2">
      <c r="A3" s="33" t="s">
        <v>87</v>
      </c>
      <c r="B3" s="34">
        <v>95428</v>
      </c>
      <c r="C3" s="34">
        <v>32120</v>
      </c>
      <c r="D3" s="36">
        <f>B3/C3</f>
        <v>2.9709838107098383</v>
      </c>
    </row>
    <row r="4" spans="1:4" ht="10.199999999999999" customHeight="1" x14ac:dyDescent="0.2">
      <c r="A4" s="33" t="s">
        <v>63</v>
      </c>
      <c r="B4" s="34">
        <v>4051</v>
      </c>
      <c r="C4" s="34">
        <v>2540</v>
      </c>
      <c r="D4" s="36">
        <f>B4/C4</f>
        <v>1.5948818897637795</v>
      </c>
    </row>
    <row r="5" spans="1:4" ht="10.199999999999999" customHeight="1" x14ac:dyDescent="0.2">
      <c r="A5" s="33" t="s">
        <v>78</v>
      </c>
      <c r="B5" s="34">
        <v>7594</v>
      </c>
      <c r="C5" s="34">
        <v>4660</v>
      </c>
      <c r="D5" s="36">
        <f t="shared" ref="D5:D15" si="0">B5/C5</f>
        <v>1.6296137339055794</v>
      </c>
    </row>
    <row r="6" spans="1:4" ht="10.199999999999999" customHeight="1" x14ac:dyDescent="0.2">
      <c r="A6" s="33" t="s">
        <v>79</v>
      </c>
      <c r="B6" s="34">
        <v>7318</v>
      </c>
      <c r="C6" s="34">
        <v>5180</v>
      </c>
      <c r="D6" s="36">
        <f t="shared" si="0"/>
        <v>1.4127413127413126</v>
      </c>
    </row>
    <row r="7" spans="1:4" ht="10.199999999999999" customHeight="1" x14ac:dyDescent="0.2">
      <c r="A7" s="33" t="s">
        <v>64</v>
      </c>
      <c r="B7" s="34">
        <v>14300</v>
      </c>
      <c r="C7" s="34">
        <v>6470</v>
      </c>
      <c r="D7" s="36">
        <f t="shared" si="0"/>
        <v>2.2102009273570324</v>
      </c>
    </row>
    <row r="8" spans="1:4" ht="10.199999999999999" customHeight="1" x14ac:dyDescent="0.2">
      <c r="A8" s="33" t="s">
        <v>80</v>
      </c>
      <c r="B8" s="33">
        <v>750</v>
      </c>
      <c r="C8" s="33"/>
      <c r="D8" s="36"/>
    </row>
    <row r="9" spans="1:4" ht="10.199999999999999" customHeight="1" x14ac:dyDescent="0.2">
      <c r="A9" s="33" t="s">
        <v>67</v>
      </c>
      <c r="B9" s="34">
        <v>40121</v>
      </c>
      <c r="C9" s="34">
        <v>4070</v>
      </c>
      <c r="D9" s="36">
        <f t="shared" si="0"/>
        <v>9.8577395577395581</v>
      </c>
    </row>
    <row r="10" spans="1:4" ht="10.199999999999999" customHeight="1" x14ac:dyDescent="0.2">
      <c r="A10" s="33" t="s">
        <v>81</v>
      </c>
      <c r="B10" s="34">
        <v>5541</v>
      </c>
      <c r="C10" s="33">
        <v>610</v>
      </c>
      <c r="D10" s="36">
        <f t="shared" si="0"/>
        <v>9.083606557377049</v>
      </c>
    </row>
    <row r="11" spans="1:4" ht="10.199999999999999" customHeight="1" x14ac:dyDescent="0.2">
      <c r="A11" s="33" t="s">
        <v>82</v>
      </c>
      <c r="B11" s="34">
        <v>1500</v>
      </c>
      <c r="C11" s="33"/>
      <c r="D11" s="36"/>
    </row>
    <row r="12" spans="1:4" ht="10.199999999999999" customHeight="1" x14ac:dyDescent="0.2">
      <c r="A12" s="33" t="s">
        <v>83</v>
      </c>
      <c r="B12" s="34">
        <v>5098</v>
      </c>
      <c r="C12" s="33">
        <v>960</v>
      </c>
      <c r="D12" s="36">
        <f t="shared" si="0"/>
        <v>5.3104166666666668</v>
      </c>
    </row>
    <row r="13" spans="1:4" ht="10.199999999999999" customHeight="1" x14ac:dyDescent="0.2">
      <c r="A13" s="33" t="s">
        <v>84</v>
      </c>
      <c r="B13" s="34">
        <v>1346</v>
      </c>
      <c r="C13" s="33">
        <v>520</v>
      </c>
      <c r="D13" s="36">
        <f t="shared" si="0"/>
        <v>2.5884615384615386</v>
      </c>
    </row>
    <row r="14" spans="1:4" ht="10.199999999999999" customHeight="1" x14ac:dyDescent="0.2">
      <c r="A14" s="33" t="s">
        <v>85</v>
      </c>
      <c r="B14" s="33">
        <v>235</v>
      </c>
      <c r="C14" s="33"/>
      <c r="D14" s="36"/>
    </row>
    <row r="15" spans="1:4" ht="10.199999999999999" customHeight="1" x14ac:dyDescent="0.2">
      <c r="A15" s="33" t="s">
        <v>86</v>
      </c>
      <c r="B15" s="34">
        <v>5768</v>
      </c>
      <c r="C15" s="34">
        <v>4670</v>
      </c>
      <c r="D15" s="36">
        <f t="shared" si="0"/>
        <v>1.2351177730192719</v>
      </c>
    </row>
    <row r="16" spans="1:4" ht="10.199999999999999" customHeight="1" x14ac:dyDescent="0.2">
      <c r="A16" s="59" t="s">
        <v>89</v>
      </c>
      <c r="B16" s="59"/>
      <c r="C16" s="59"/>
    </row>
  </sheetData>
  <mergeCells count="2">
    <mergeCell ref="A1:C1"/>
    <mergeCell ref="A16:C16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E89E-83E0-44E9-A223-FA70199193BC}">
  <dimension ref="A1:D36"/>
  <sheetViews>
    <sheetView workbookViewId="0">
      <selection activeCell="B6" sqref="B6:D6"/>
    </sheetView>
  </sheetViews>
  <sheetFormatPr defaultRowHeight="14.4" x14ac:dyDescent="0.3"/>
  <cols>
    <col min="1" max="4" width="19.5546875" customWidth="1"/>
  </cols>
  <sheetData>
    <row r="1" spans="1:4" x14ac:dyDescent="0.3">
      <c r="A1" t="s">
        <v>91</v>
      </c>
    </row>
    <row r="2" spans="1:4" x14ac:dyDescent="0.3">
      <c r="A2" t="s">
        <v>92</v>
      </c>
    </row>
    <row r="3" spans="1:4" x14ac:dyDescent="0.3">
      <c r="A3" t="s">
        <v>93</v>
      </c>
    </row>
    <row r="4" spans="1:4" x14ac:dyDescent="0.3">
      <c r="A4" s="31" t="s">
        <v>94</v>
      </c>
      <c r="B4" s="39"/>
      <c r="C4" s="39"/>
      <c r="D4" s="40"/>
    </row>
    <row r="5" spans="1:4" x14ac:dyDescent="0.3">
      <c r="A5" s="32" t="s">
        <v>95</v>
      </c>
      <c r="B5" s="41" t="s">
        <v>29</v>
      </c>
      <c r="C5" s="41" t="s">
        <v>30</v>
      </c>
      <c r="D5" s="42" t="s">
        <v>31</v>
      </c>
    </row>
    <row r="6" spans="1:4" x14ac:dyDescent="0.3">
      <c r="A6" t="s">
        <v>5</v>
      </c>
      <c r="B6" s="2">
        <f>C6+D6</f>
        <v>2219</v>
      </c>
      <c r="C6" s="2">
        <f>SUM(C7:C35)</f>
        <v>1942</v>
      </c>
      <c r="D6" s="2">
        <f>SUM(D7:D35)</f>
        <v>277</v>
      </c>
    </row>
    <row r="7" spans="1:4" x14ac:dyDescent="0.3">
      <c r="A7" t="s">
        <v>37</v>
      </c>
      <c r="B7">
        <f t="shared" ref="B7:B35" si="0">C7+D7</f>
        <v>0</v>
      </c>
      <c r="C7">
        <v>0</v>
      </c>
      <c r="D7">
        <v>0</v>
      </c>
    </row>
    <row r="8" spans="1:4" x14ac:dyDescent="0.3">
      <c r="A8" t="s">
        <v>96</v>
      </c>
      <c r="B8">
        <f t="shared" si="0"/>
        <v>43</v>
      </c>
      <c r="C8">
        <v>41</v>
      </c>
      <c r="D8">
        <v>2</v>
      </c>
    </row>
    <row r="9" spans="1:4" x14ac:dyDescent="0.3">
      <c r="A9" t="s">
        <v>97</v>
      </c>
      <c r="B9">
        <f t="shared" si="0"/>
        <v>1</v>
      </c>
      <c r="C9">
        <v>1</v>
      </c>
      <c r="D9">
        <v>0</v>
      </c>
    </row>
    <row r="10" spans="1:4" x14ac:dyDescent="0.3">
      <c r="A10" t="s">
        <v>98</v>
      </c>
      <c r="B10">
        <f t="shared" si="0"/>
        <v>0</v>
      </c>
      <c r="C10">
        <v>0</v>
      </c>
      <c r="D10">
        <v>0</v>
      </c>
    </row>
    <row r="11" spans="1:4" x14ac:dyDescent="0.3">
      <c r="A11" t="s">
        <v>99</v>
      </c>
      <c r="B11">
        <f t="shared" si="0"/>
        <v>1</v>
      </c>
      <c r="C11">
        <v>0</v>
      </c>
      <c r="D11">
        <v>1</v>
      </c>
    </row>
    <row r="12" spans="1:4" x14ac:dyDescent="0.3">
      <c r="A12" t="s">
        <v>100</v>
      </c>
      <c r="B12">
        <f t="shared" si="0"/>
        <v>66</v>
      </c>
      <c r="C12">
        <v>58</v>
      </c>
      <c r="D12">
        <v>8</v>
      </c>
    </row>
    <row r="13" spans="1:4" x14ac:dyDescent="0.3">
      <c r="A13" t="s">
        <v>101</v>
      </c>
      <c r="B13">
        <f t="shared" si="0"/>
        <v>0</v>
      </c>
      <c r="C13">
        <v>0</v>
      </c>
      <c r="D13">
        <v>0</v>
      </c>
    </row>
    <row r="14" spans="1:4" x14ac:dyDescent="0.3">
      <c r="A14" t="s">
        <v>83</v>
      </c>
      <c r="B14">
        <f t="shared" si="0"/>
        <v>12</v>
      </c>
      <c r="C14">
        <v>9</v>
      </c>
      <c r="D14">
        <v>3</v>
      </c>
    </row>
    <row r="15" spans="1:4" x14ac:dyDescent="0.3">
      <c r="A15" t="s">
        <v>102</v>
      </c>
      <c r="B15">
        <f t="shared" si="0"/>
        <v>67</v>
      </c>
      <c r="C15">
        <v>63</v>
      </c>
      <c r="D15">
        <v>4</v>
      </c>
    </row>
    <row r="16" spans="1:4" x14ac:dyDescent="0.3">
      <c r="A16" t="s">
        <v>103</v>
      </c>
      <c r="B16">
        <f t="shared" si="0"/>
        <v>5</v>
      </c>
      <c r="C16">
        <v>1</v>
      </c>
      <c r="D16">
        <v>4</v>
      </c>
    </row>
    <row r="17" spans="1:4" x14ac:dyDescent="0.3">
      <c r="A17" t="s">
        <v>104</v>
      </c>
      <c r="B17">
        <f t="shared" si="0"/>
        <v>13</v>
      </c>
      <c r="C17">
        <v>13</v>
      </c>
      <c r="D17">
        <v>0</v>
      </c>
    </row>
    <row r="18" spans="1:4" x14ac:dyDescent="0.3">
      <c r="A18" t="s">
        <v>67</v>
      </c>
      <c r="B18">
        <f t="shared" si="0"/>
        <v>880</v>
      </c>
      <c r="C18">
        <v>774</v>
      </c>
      <c r="D18">
        <v>106</v>
      </c>
    </row>
    <row r="19" spans="1:4" x14ac:dyDescent="0.3">
      <c r="A19" t="s">
        <v>39</v>
      </c>
      <c r="B19">
        <f t="shared" si="0"/>
        <v>36</v>
      </c>
      <c r="C19">
        <v>21</v>
      </c>
      <c r="D19">
        <v>15</v>
      </c>
    </row>
    <row r="20" spans="1:4" x14ac:dyDescent="0.3">
      <c r="A20" t="s">
        <v>40</v>
      </c>
      <c r="B20">
        <f t="shared" si="0"/>
        <v>25</v>
      </c>
      <c r="C20">
        <v>22</v>
      </c>
      <c r="D20">
        <v>3</v>
      </c>
    </row>
    <row r="21" spans="1:4" x14ac:dyDescent="0.3">
      <c r="A21" t="s">
        <v>105</v>
      </c>
      <c r="B21">
        <f t="shared" si="0"/>
        <v>183</v>
      </c>
      <c r="C21">
        <v>177</v>
      </c>
      <c r="D21">
        <v>6</v>
      </c>
    </row>
    <row r="22" spans="1:4" x14ac:dyDescent="0.3">
      <c r="A22" t="s">
        <v>64</v>
      </c>
      <c r="B22">
        <f t="shared" si="0"/>
        <v>353</v>
      </c>
      <c r="C22">
        <v>301</v>
      </c>
      <c r="D22">
        <v>52</v>
      </c>
    </row>
    <row r="23" spans="1:4" x14ac:dyDescent="0.3">
      <c r="A23" t="s">
        <v>106</v>
      </c>
      <c r="B23">
        <f t="shared" si="0"/>
        <v>8</v>
      </c>
      <c r="C23">
        <v>7</v>
      </c>
      <c r="D23">
        <v>1</v>
      </c>
    </row>
    <row r="24" spans="1:4" x14ac:dyDescent="0.3">
      <c r="A24" t="s">
        <v>41</v>
      </c>
      <c r="B24">
        <f t="shared" si="0"/>
        <v>25</v>
      </c>
      <c r="C24">
        <v>21</v>
      </c>
      <c r="D24">
        <v>4</v>
      </c>
    </row>
    <row r="25" spans="1:4" x14ac:dyDescent="0.3">
      <c r="A25" t="s">
        <v>42</v>
      </c>
      <c r="B25">
        <f t="shared" si="0"/>
        <v>13</v>
      </c>
      <c r="C25">
        <v>9</v>
      </c>
      <c r="D25">
        <v>4</v>
      </c>
    </row>
    <row r="26" spans="1:4" x14ac:dyDescent="0.3">
      <c r="A26" t="s">
        <v>107</v>
      </c>
      <c r="B26">
        <f t="shared" si="0"/>
        <v>5</v>
      </c>
      <c r="C26">
        <v>4</v>
      </c>
      <c r="D26">
        <v>1</v>
      </c>
    </row>
    <row r="27" spans="1:4" x14ac:dyDescent="0.3">
      <c r="A27" t="s">
        <v>108</v>
      </c>
      <c r="B27">
        <f t="shared" si="0"/>
        <v>187</v>
      </c>
      <c r="C27">
        <v>168</v>
      </c>
      <c r="D27">
        <v>19</v>
      </c>
    </row>
    <row r="28" spans="1:4" x14ac:dyDescent="0.3">
      <c r="A28" t="s">
        <v>109</v>
      </c>
      <c r="B28">
        <f t="shared" si="0"/>
        <v>28</v>
      </c>
      <c r="C28">
        <v>24</v>
      </c>
      <c r="D28">
        <v>4</v>
      </c>
    </row>
    <row r="29" spans="1:4" x14ac:dyDescent="0.3">
      <c r="A29" t="s">
        <v>110</v>
      </c>
      <c r="B29">
        <f t="shared" si="0"/>
        <v>111</v>
      </c>
      <c r="C29">
        <v>86</v>
      </c>
      <c r="D29">
        <v>25</v>
      </c>
    </row>
    <row r="30" spans="1:4" x14ac:dyDescent="0.3">
      <c r="A30" t="s">
        <v>111</v>
      </c>
      <c r="B30">
        <f t="shared" si="0"/>
        <v>61</v>
      </c>
      <c r="C30">
        <v>57</v>
      </c>
      <c r="D30">
        <v>4</v>
      </c>
    </row>
    <row r="31" spans="1:4" x14ac:dyDescent="0.3">
      <c r="A31" t="s">
        <v>112</v>
      </c>
      <c r="B31">
        <f t="shared" si="0"/>
        <v>59</v>
      </c>
      <c r="C31">
        <v>54</v>
      </c>
      <c r="D31">
        <v>5</v>
      </c>
    </row>
    <row r="32" spans="1:4" x14ac:dyDescent="0.3">
      <c r="A32" t="s">
        <v>84</v>
      </c>
      <c r="B32">
        <f t="shared" si="0"/>
        <v>23</v>
      </c>
      <c r="C32">
        <v>23</v>
      </c>
      <c r="D32">
        <v>0</v>
      </c>
    </row>
    <row r="33" spans="1:4" x14ac:dyDescent="0.3">
      <c r="A33" t="s">
        <v>113</v>
      </c>
      <c r="B33">
        <f t="shared" si="0"/>
        <v>2</v>
      </c>
      <c r="C33">
        <v>2</v>
      </c>
      <c r="D33">
        <v>0</v>
      </c>
    </row>
    <row r="34" spans="1:4" x14ac:dyDescent="0.3">
      <c r="A34" t="s">
        <v>114</v>
      </c>
      <c r="B34">
        <f t="shared" si="0"/>
        <v>9</v>
      </c>
      <c r="C34">
        <v>4</v>
      </c>
      <c r="D34">
        <v>5</v>
      </c>
    </row>
    <row r="35" spans="1:4" x14ac:dyDescent="0.3">
      <c r="A35" t="s">
        <v>115</v>
      </c>
      <c r="B35">
        <f t="shared" si="0"/>
        <v>3</v>
      </c>
      <c r="C35">
        <v>2</v>
      </c>
      <c r="D35">
        <v>1</v>
      </c>
    </row>
    <row r="36" spans="1:4" x14ac:dyDescent="0.3">
      <c r="A36" s="8" t="s">
        <v>116</v>
      </c>
      <c r="B36" s="8"/>
      <c r="C36" s="8"/>
      <c r="D36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9EAC-9313-4A90-BF88-0D3D1692268E}">
  <dimension ref="A1:D22"/>
  <sheetViews>
    <sheetView workbookViewId="0">
      <selection activeCell="C7" sqref="C7"/>
    </sheetView>
  </sheetViews>
  <sheetFormatPr defaultRowHeight="14.4" x14ac:dyDescent="0.3"/>
  <cols>
    <col min="1" max="1" width="8.88671875" style="1"/>
  </cols>
  <sheetData>
    <row r="1" spans="1:4" x14ac:dyDescent="0.3">
      <c r="A1" s="1" t="s">
        <v>33</v>
      </c>
    </row>
    <row r="2" spans="1:4" x14ac:dyDescent="0.3">
      <c r="A2" s="5"/>
      <c r="B2" s="48" t="s">
        <v>29</v>
      </c>
      <c r="C2" s="48" t="s">
        <v>30</v>
      </c>
      <c r="D2" s="49" t="s">
        <v>31</v>
      </c>
    </row>
    <row r="3" spans="1:4" x14ac:dyDescent="0.3">
      <c r="A3" s="1" t="s">
        <v>5</v>
      </c>
      <c r="B3" s="2">
        <f>C3+D3</f>
        <v>114670</v>
      </c>
      <c r="C3" s="2">
        <f>SUM(C4:C14)</f>
        <v>59800</v>
      </c>
      <c r="D3" s="2">
        <f>SUM(D4:D14)</f>
        <v>54870</v>
      </c>
    </row>
    <row r="4" spans="1:4" x14ac:dyDescent="0.3">
      <c r="A4" s="1" t="s">
        <v>16</v>
      </c>
      <c r="B4" s="2">
        <f t="shared" ref="B4:B14" si="0">C4+D4</f>
        <v>19890</v>
      </c>
      <c r="C4" s="2">
        <v>10370</v>
      </c>
      <c r="D4" s="2">
        <v>9520</v>
      </c>
    </row>
    <row r="5" spans="1:4" x14ac:dyDescent="0.3">
      <c r="A5" s="1" t="s">
        <v>17</v>
      </c>
      <c r="B5" s="2">
        <f t="shared" si="0"/>
        <v>17020</v>
      </c>
      <c r="C5" s="2">
        <v>8730</v>
      </c>
      <c r="D5" s="2">
        <v>8290</v>
      </c>
    </row>
    <row r="6" spans="1:4" x14ac:dyDescent="0.3">
      <c r="A6" s="1" t="s">
        <v>18</v>
      </c>
      <c r="B6" s="2">
        <f t="shared" si="0"/>
        <v>15040</v>
      </c>
      <c r="C6" s="2">
        <v>7940</v>
      </c>
      <c r="D6" s="2">
        <v>7100</v>
      </c>
    </row>
    <row r="7" spans="1:4" x14ac:dyDescent="0.3">
      <c r="A7" s="1" t="s">
        <v>19</v>
      </c>
      <c r="B7" s="2">
        <f t="shared" si="0"/>
        <v>12100</v>
      </c>
      <c r="C7" s="2">
        <v>6075</v>
      </c>
      <c r="D7" s="2">
        <v>6025</v>
      </c>
    </row>
    <row r="8" spans="1:4" x14ac:dyDescent="0.3">
      <c r="A8" s="1" t="s">
        <v>20</v>
      </c>
      <c r="B8" s="2">
        <f t="shared" si="0"/>
        <v>8560</v>
      </c>
      <c r="C8" s="2">
        <v>3990</v>
      </c>
      <c r="D8" s="2">
        <v>4570</v>
      </c>
    </row>
    <row r="9" spans="1:4" x14ac:dyDescent="0.3">
      <c r="A9" s="1" t="s">
        <v>21</v>
      </c>
      <c r="B9" s="2">
        <f t="shared" si="0"/>
        <v>9065</v>
      </c>
      <c r="C9" s="2">
        <v>4415</v>
      </c>
      <c r="D9" s="2">
        <v>4650</v>
      </c>
    </row>
    <row r="10" spans="1:4" x14ac:dyDescent="0.3">
      <c r="A10" s="1" t="s">
        <v>22</v>
      </c>
      <c r="B10" s="2">
        <f t="shared" si="0"/>
        <v>7310</v>
      </c>
      <c r="C10" s="2">
        <v>3500</v>
      </c>
      <c r="D10" s="2">
        <v>3810</v>
      </c>
    </row>
    <row r="11" spans="1:4" x14ac:dyDescent="0.3">
      <c r="A11" s="1" t="s">
        <v>23</v>
      </c>
      <c r="B11" s="2">
        <f t="shared" si="0"/>
        <v>5645</v>
      </c>
      <c r="C11" s="2">
        <v>3190</v>
      </c>
      <c r="D11" s="2">
        <v>2455</v>
      </c>
    </row>
    <row r="12" spans="1:4" x14ac:dyDescent="0.3">
      <c r="A12" s="1" t="s">
        <v>24</v>
      </c>
      <c r="B12" s="2">
        <f t="shared" si="0"/>
        <v>4775</v>
      </c>
      <c r="C12" s="2">
        <v>2640</v>
      </c>
      <c r="D12" s="2">
        <v>2135</v>
      </c>
    </row>
    <row r="13" spans="1:4" x14ac:dyDescent="0.3">
      <c r="A13" s="1" t="s">
        <v>32</v>
      </c>
      <c r="B13" s="2">
        <f t="shared" si="0"/>
        <v>9670</v>
      </c>
      <c r="C13" s="2">
        <v>5560</v>
      </c>
      <c r="D13" s="2">
        <v>4110</v>
      </c>
    </row>
    <row r="14" spans="1:4" x14ac:dyDescent="0.3">
      <c r="A14" s="1" t="s">
        <v>28</v>
      </c>
      <c r="B14" s="2">
        <f t="shared" si="0"/>
        <v>5595</v>
      </c>
      <c r="C14" s="2">
        <v>3390</v>
      </c>
      <c r="D14" s="2">
        <v>2205</v>
      </c>
    </row>
    <row r="15" spans="1:4" x14ac:dyDescent="0.3">
      <c r="A15" s="1" t="s">
        <v>59</v>
      </c>
      <c r="B15" s="4">
        <v>17.225206611570247</v>
      </c>
      <c r="C15" s="4">
        <v>17.353909465020575</v>
      </c>
      <c r="D15" s="4">
        <v>17.095435684647303</v>
      </c>
    </row>
    <row r="16" spans="1:4" x14ac:dyDescent="0.3">
      <c r="A16" s="1" t="s">
        <v>34</v>
      </c>
    </row>
    <row r="18" spans="2:4" x14ac:dyDescent="0.3">
      <c r="B18">
        <f>B3/2</f>
        <v>57335</v>
      </c>
      <c r="C18">
        <f t="shared" ref="C18:D18" si="1">C3/2</f>
        <v>29900</v>
      </c>
      <c r="D18">
        <f t="shared" si="1"/>
        <v>27435</v>
      </c>
    </row>
    <row r="19" spans="2:4" x14ac:dyDescent="0.3">
      <c r="B19" s="2">
        <f>SUM(B4:B6)</f>
        <v>51950</v>
      </c>
      <c r="C19" s="2">
        <f t="shared" ref="C19:D19" si="2">SUM(C4:C6)</f>
        <v>27040</v>
      </c>
      <c r="D19" s="2">
        <f t="shared" si="2"/>
        <v>24910</v>
      </c>
    </row>
    <row r="20" spans="2:4" x14ac:dyDescent="0.3">
      <c r="B20" s="2">
        <f>B18-B19</f>
        <v>5385</v>
      </c>
      <c r="C20" s="2">
        <f t="shared" ref="C20:D20" si="3">C18-C19</f>
        <v>2860</v>
      </c>
      <c r="D20" s="2">
        <f t="shared" si="3"/>
        <v>2525</v>
      </c>
    </row>
    <row r="21" spans="2:4" x14ac:dyDescent="0.3">
      <c r="B21">
        <f>(B20/B7)*5</f>
        <v>2.2252066115702478</v>
      </c>
      <c r="C21">
        <f t="shared" ref="C21:D21" si="4">(C20/C7)*5</f>
        <v>2.3539094650205761</v>
      </c>
      <c r="D21">
        <f t="shared" si="4"/>
        <v>2.095435684647303</v>
      </c>
    </row>
    <row r="22" spans="2:4" x14ac:dyDescent="0.3">
      <c r="B22" s="4">
        <f>15+B21</f>
        <v>17.225206611570247</v>
      </c>
      <c r="C22" s="4">
        <f t="shared" ref="C22:D22" si="5">15+C21</f>
        <v>17.353909465020575</v>
      </c>
      <c r="D22" s="4">
        <f t="shared" si="5"/>
        <v>17.095435684647303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8CC0-20F3-46B9-AB36-E32A90873E55}">
  <dimension ref="A1:R18"/>
  <sheetViews>
    <sheetView workbookViewId="0">
      <selection activeCell="A4" sqref="A4:A18"/>
    </sheetView>
  </sheetViews>
  <sheetFormatPr defaultRowHeight="14.4" x14ac:dyDescent="0.3"/>
  <cols>
    <col min="1" max="1" width="8.88671875" style="1"/>
  </cols>
  <sheetData>
    <row r="1" spans="1:18" x14ac:dyDescent="0.3">
      <c r="A1" s="1" t="s">
        <v>44</v>
      </c>
    </row>
    <row r="2" spans="1:18" x14ac:dyDescent="0.3">
      <c r="B2" s="60" t="s">
        <v>29</v>
      </c>
      <c r="C2" s="60"/>
      <c r="D2" s="60"/>
      <c r="E2" s="60" t="s">
        <v>37</v>
      </c>
      <c r="F2" s="60"/>
      <c r="G2" s="60" t="s">
        <v>38</v>
      </c>
      <c r="H2" s="60"/>
      <c r="I2" s="60" t="s">
        <v>39</v>
      </c>
      <c r="J2" s="60"/>
      <c r="K2" s="60" t="s">
        <v>40</v>
      </c>
      <c r="L2" s="60"/>
      <c r="M2" s="60" t="s">
        <v>41</v>
      </c>
      <c r="N2" s="60"/>
      <c r="O2" s="60" t="s">
        <v>42</v>
      </c>
      <c r="P2" s="60"/>
      <c r="Q2" s="60" t="s">
        <v>43</v>
      </c>
      <c r="R2" s="60"/>
    </row>
    <row r="3" spans="1:18" x14ac:dyDescent="0.3">
      <c r="B3" s="10" t="s">
        <v>29</v>
      </c>
      <c r="C3" s="10" t="s">
        <v>30</v>
      </c>
      <c r="D3" s="10" t="s">
        <v>31</v>
      </c>
      <c r="E3" s="10" t="s">
        <v>30</v>
      </c>
      <c r="F3" s="10" t="s">
        <v>31</v>
      </c>
      <c r="G3" s="10" t="s">
        <v>30</v>
      </c>
      <c r="H3" s="10" t="s">
        <v>31</v>
      </c>
      <c r="I3" s="10" t="s">
        <v>30</v>
      </c>
      <c r="J3" s="10" t="s">
        <v>31</v>
      </c>
      <c r="K3" s="10" t="s">
        <v>30</v>
      </c>
      <c r="L3" s="10" t="s">
        <v>31</v>
      </c>
      <c r="M3" s="10" t="s">
        <v>30</v>
      </c>
      <c r="N3" s="10" t="s">
        <v>31</v>
      </c>
      <c r="O3" s="10" t="s">
        <v>30</v>
      </c>
      <c r="P3" s="10" t="s">
        <v>31</v>
      </c>
      <c r="Q3" s="10" t="s">
        <v>30</v>
      </c>
      <c r="R3" s="10" t="s">
        <v>31</v>
      </c>
    </row>
    <row r="4" spans="1:18" x14ac:dyDescent="0.3">
      <c r="A4" s="1" t="s">
        <v>5</v>
      </c>
      <c r="B4">
        <f>C4+D4</f>
        <v>4625</v>
      </c>
      <c r="C4">
        <f>E4+G4+I4+K4+M4+O4+Q4</f>
        <v>2415</v>
      </c>
      <c r="D4">
        <f>F4+H4+J4+L4+N4+P4+R4</f>
        <v>2210</v>
      </c>
      <c r="E4">
        <f>SUM(E5:E18)</f>
        <v>84</v>
      </c>
      <c r="F4">
        <f t="shared" ref="F4:R4" si="0">SUM(F5:F18)</f>
        <v>93</v>
      </c>
      <c r="G4">
        <f t="shared" si="0"/>
        <v>837</v>
      </c>
      <c r="H4">
        <f t="shared" si="0"/>
        <v>744</v>
      </c>
      <c r="I4">
        <f t="shared" si="0"/>
        <v>149</v>
      </c>
      <c r="J4">
        <f t="shared" si="0"/>
        <v>163</v>
      </c>
      <c r="K4">
        <f t="shared" si="0"/>
        <v>455</v>
      </c>
      <c r="L4">
        <f t="shared" si="0"/>
        <v>410</v>
      </c>
      <c r="M4">
        <f t="shared" si="0"/>
        <v>548</v>
      </c>
      <c r="N4">
        <f t="shared" si="0"/>
        <v>472</v>
      </c>
      <c r="O4">
        <f t="shared" si="0"/>
        <v>295</v>
      </c>
      <c r="P4">
        <f t="shared" si="0"/>
        <v>285</v>
      </c>
      <c r="Q4">
        <f t="shared" si="0"/>
        <v>47</v>
      </c>
      <c r="R4">
        <f t="shared" si="0"/>
        <v>43</v>
      </c>
    </row>
    <row r="5" spans="1:18" x14ac:dyDescent="0.3">
      <c r="A5" s="1" t="s">
        <v>16</v>
      </c>
      <c r="B5">
        <f t="shared" ref="B5:B18" si="1">C5+D5</f>
        <v>579</v>
      </c>
      <c r="C5">
        <f t="shared" ref="C5:C18" si="2">E5+G5+I5+K5+M5+O5+Q5</f>
        <v>306</v>
      </c>
      <c r="D5">
        <f t="shared" ref="D5:D18" si="3">F5+H5+J5+L5+N5+P5+R5</f>
        <v>273</v>
      </c>
      <c r="E5">
        <v>11</v>
      </c>
      <c r="F5">
        <v>8</v>
      </c>
      <c r="G5">
        <v>74</v>
      </c>
      <c r="H5">
        <v>69</v>
      </c>
      <c r="I5">
        <v>16</v>
      </c>
      <c r="J5">
        <v>18</v>
      </c>
      <c r="K5">
        <v>61</v>
      </c>
      <c r="L5">
        <v>61</v>
      </c>
      <c r="M5">
        <v>76</v>
      </c>
      <c r="N5">
        <v>49</v>
      </c>
      <c r="O5">
        <v>50</v>
      </c>
      <c r="P5">
        <v>48</v>
      </c>
      <c r="Q5">
        <v>18</v>
      </c>
      <c r="R5">
        <v>20</v>
      </c>
    </row>
    <row r="6" spans="1:18" x14ac:dyDescent="0.3">
      <c r="A6" s="1" t="s">
        <v>17</v>
      </c>
      <c r="B6">
        <f t="shared" si="1"/>
        <v>608</v>
      </c>
      <c r="C6">
        <f t="shared" si="2"/>
        <v>314</v>
      </c>
      <c r="D6">
        <f t="shared" si="3"/>
        <v>294</v>
      </c>
      <c r="E6">
        <v>6</v>
      </c>
      <c r="F6">
        <v>16</v>
      </c>
      <c r="G6">
        <v>93</v>
      </c>
      <c r="H6">
        <v>102</v>
      </c>
      <c r="I6">
        <v>16</v>
      </c>
      <c r="J6">
        <v>22</v>
      </c>
      <c r="K6">
        <v>76</v>
      </c>
      <c r="L6">
        <v>56</v>
      </c>
      <c r="M6">
        <v>65</v>
      </c>
      <c r="N6">
        <v>53</v>
      </c>
      <c r="O6">
        <v>47</v>
      </c>
      <c r="P6">
        <v>35</v>
      </c>
      <c r="Q6">
        <v>11</v>
      </c>
      <c r="R6">
        <v>10</v>
      </c>
    </row>
    <row r="7" spans="1:18" x14ac:dyDescent="0.3">
      <c r="A7" s="1" t="s">
        <v>18</v>
      </c>
      <c r="B7">
        <f t="shared" si="1"/>
        <v>602</v>
      </c>
      <c r="C7">
        <f t="shared" si="2"/>
        <v>307</v>
      </c>
      <c r="D7">
        <f t="shared" si="3"/>
        <v>295</v>
      </c>
      <c r="E7">
        <v>8</v>
      </c>
      <c r="F7">
        <v>9</v>
      </c>
      <c r="G7">
        <v>131</v>
      </c>
      <c r="H7">
        <v>136</v>
      </c>
      <c r="I7">
        <v>16</v>
      </c>
      <c r="J7">
        <v>11</v>
      </c>
      <c r="K7">
        <v>56</v>
      </c>
      <c r="L7">
        <v>51</v>
      </c>
      <c r="M7">
        <v>64</v>
      </c>
      <c r="N7">
        <v>51</v>
      </c>
      <c r="O7">
        <v>27</v>
      </c>
      <c r="P7">
        <v>33</v>
      </c>
      <c r="Q7">
        <v>5</v>
      </c>
      <c r="R7">
        <v>4</v>
      </c>
    </row>
    <row r="8" spans="1:18" x14ac:dyDescent="0.3">
      <c r="A8" s="1" t="s">
        <v>19</v>
      </c>
      <c r="B8">
        <f t="shared" si="1"/>
        <v>533</v>
      </c>
      <c r="C8">
        <f t="shared" si="2"/>
        <v>287</v>
      </c>
      <c r="D8">
        <f t="shared" si="3"/>
        <v>246</v>
      </c>
      <c r="E8">
        <v>13</v>
      </c>
      <c r="F8">
        <v>9</v>
      </c>
      <c r="G8">
        <v>109</v>
      </c>
      <c r="H8">
        <v>116</v>
      </c>
      <c r="I8">
        <v>18</v>
      </c>
      <c r="J8">
        <v>12</v>
      </c>
      <c r="K8">
        <v>84</v>
      </c>
      <c r="L8">
        <v>67</v>
      </c>
      <c r="M8">
        <v>37</v>
      </c>
      <c r="N8">
        <v>20</v>
      </c>
      <c r="O8">
        <v>22</v>
      </c>
      <c r="P8">
        <v>21</v>
      </c>
      <c r="Q8">
        <v>4</v>
      </c>
      <c r="R8">
        <v>1</v>
      </c>
    </row>
    <row r="9" spans="1:18" x14ac:dyDescent="0.3">
      <c r="A9" s="1" t="s">
        <v>20</v>
      </c>
      <c r="B9">
        <f t="shared" si="1"/>
        <v>369</v>
      </c>
      <c r="C9">
        <f t="shared" si="2"/>
        <v>182</v>
      </c>
      <c r="D9">
        <f t="shared" si="3"/>
        <v>187</v>
      </c>
      <c r="E9">
        <v>13</v>
      </c>
      <c r="F9">
        <v>4</v>
      </c>
      <c r="G9">
        <v>90</v>
      </c>
      <c r="H9">
        <v>92</v>
      </c>
      <c r="I9">
        <v>14</v>
      </c>
      <c r="J9">
        <v>14</v>
      </c>
      <c r="K9">
        <v>22</v>
      </c>
      <c r="L9">
        <v>37</v>
      </c>
      <c r="M9">
        <v>27</v>
      </c>
      <c r="N9">
        <v>24</v>
      </c>
      <c r="O9">
        <v>15</v>
      </c>
      <c r="P9">
        <v>15</v>
      </c>
      <c r="Q9">
        <v>1</v>
      </c>
      <c r="R9">
        <v>1</v>
      </c>
    </row>
    <row r="10" spans="1:18" x14ac:dyDescent="0.3">
      <c r="A10" s="1" t="s">
        <v>21</v>
      </c>
      <c r="B10">
        <f t="shared" si="1"/>
        <v>546</v>
      </c>
      <c r="C10">
        <f t="shared" si="2"/>
        <v>277</v>
      </c>
      <c r="D10">
        <f t="shared" si="3"/>
        <v>269</v>
      </c>
      <c r="E10">
        <v>13</v>
      </c>
      <c r="F10">
        <v>15</v>
      </c>
      <c r="G10">
        <v>84</v>
      </c>
      <c r="H10">
        <v>62</v>
      </c>
      <c r="I10">
        <v>16</v>
      </c>
      <c r="J10">
        <v>29</v>
      </c>
      <c r="K10">
        <v>50</v>
      </c>
      <c r="L10">
        <v>47</v>
      </c>
      <c r="M10">
        <v>83</v>
      </c>
      <c r="N10">
        <v>75</v>
      </c>
      <c r="O10">
        <v>27</v>
      </c>
      <c r="P10">
        <v>40</v>
      </c>
      <c r="Q10">
        <v>4</v>
      </c>
      <c r="R10">
        <v>1</v>
      </c>
    </row>
    <row r="11" spans="1:18" x14ac:dyDescent="0.3">
      <c r="A11" s="1" t="s">
        <v>22</v>
      </c>
      <c r="B11">
        <f t="shared" si="1"/>
        <v>435</v>
      </c>
      <c r="C11">
        <f t="shared" si="2"/>
        <v>233</v>
      </c>
      <c r="D11">
        <f t="shared" si="3"/>
        <v>202</v>
      </c>
      <c r="E11">
        <v>7</v>
      </c>
      <c r="F11">
        <v>11</v>
      </c>
      <c r="G11">
        <v>74</v>
      </c>
      <c r="H11">
        <v>55</v>
      </c>
      <c r="I11">
        <v>12</v>
      </c>
      <c r="J11">
        <v>11</v>
      </c>
      <c r="K11">
        <v>28</v>
      </c>
      <c r="L11">
        <v>26</v>
      </c>
      <c r="M11">
        <v>76</v>
      </c>
      <c r="N11">
        <v>71</v>
      </c>
      <c r="O11">
        <v>35</v>
      </c>
      <c r="P11">
        <v>25</v>
      </c>
      <c r="Q11">
        <v>1</v>
      </c>
      <c r="R11">
        <v>3</v>
      </c>
    </row>
    <row r="12" spans="1:18" x14ac:dyDescent="0.3">
      <c r="A12" s="1" t="s">
        <v>23</v>
      </c>
      <c r="B12">
        <f t="shared" si="1"/>
        <v>321</v>
      </c>
      <c r="C12">
        <f t="shared" si="2"/>
        <v>175</v>
      </c>
      <c r="D12">
        <f t="shared" si="3"/>
        <v>146</v>
      </c>
      <c r="E12">
        <v>4</v>
      </c>
      <c r="F12">
        <v>2</v>
      </c>
      <c r="G12">
        <v>50</v>
      </c>
      <c r="H12">
        <v>33</v>
      </c>
      <c r="I12">
        <v>12</v>
      </c>
      <c r="J12">
        <v>8</v>
      </c>
      <c r="K12">
        <v>30</v>
      </c>
      <c r="L12">
        <v>31</v>
      </c>
      <c r="M12">
        <v>51</v>
      </c>
      <c r="N12">
        <v>48</v>
      </c>
      <c r="O12">
        <v>26</v>
      </c>
      <c r="P12">
        <v>24</v>
      </c>
      <c r="Q12">
        <v>2</v>
      </c>
      <c r="R12">
        <v>0</v>
      </c>
    </row>
    <row r="13" spans="1:18" x14ac:dyDescent="0.3">
      <c r="A13" s="1" t="s">
        <v>24</v>
      </c>
      <c r="B13">
        <f t="shared" si="1"/>
        <v>177</v>
      </c>
      <c r="C13">
        <f t="shared" si="2"/>
        <v>93</v>
      </c>
      <c r="D13">
        <f t="shared" si="3"/>
        <v>84</v>
      </c>
      <c r="E13">
        <v>2</v>
      </c>
      <c r="F13">
        <v>9</v>
      </c>
      <c r="G13">
        <v>34</v>
      </c>
      <c r="H13">
        <v>22</v>
      </c>
      <c r="I13">
        <v>6</v>
      </c>
      <c r="J13">
        <v>9</v>
      </c>
      <c r="K13">
        <v>21</v>
      </c>
      <c r="L13">
        <v>15</v>
      </c>
      <c r="M13">
        <v>21</v>
      </c>
      <c r="N13">
        <v>22</v>
      </c>
      <c r="O13">
        <v>9</v>
      </c>
      <c r="P13">
        <v>7</v>
      </c>
      <c r="Q13">
        <v>0</v>
      </c>
      <c r="R13">
        <v>0</v>
      </c>
    </row>
    <row r="14" spans="1:18" x14ac:dyDescent="0.3">
      <c r="A14" s="1" t="s">
        <v>25</v>
      </c>
      <c r="B14">
        <f t="shared" si="1"/>
        <v>158</v>
      </c>
      <c r="C14">
        <f t="shared" si="2"/>
        <v>84</v>
      </c>
      <c r="D14">
        <f t="shared" si="3"/>
        <v>74</v>
      </c>
      <c r="E14">
        <v>1</v>
      </c>
      <c r="F14">
        <v>2</v>
      </c>
      <c r="G14">
        <v>31</v>
      </c>
      <c r="H14">
        <v>15</v>
      </c>
      <c r="I14">
        <v>4</v>
      </c>
      <c r="J14">
        <v>5</v>
      </c>
      <c r="K14">
        <v>13</v>
      </c>
      <c r="L14">
        <v>6</v>
      </c>
      <c r="M14">
        <v>17</v>
      </c>
      <c r="N14">
        <v>32</v>
      </c>
      <c r="O14">
        <v>18</v>
      </c>
      <c r="P14">
        <v>14</v>
      </c>
      <c r="Q14">
        <v>0</v>
      </c>
      <c r="R14">
        <v>0</v>
      </c>
    </row>
    <row r="15" spans="1:18" x14ac:dyDescent="0.3">
      <c r="A15" s="1" t="s">
        <v>26</v>
      </c>
      <c r="B15">
        <f t="shared" si="1"/>
        <v>132</v>
      </c>
      <c r="C15">
        <f t="shared" si="2"/>
        <v>64</v>
      </c>
      <c r="D15">
        <f t="shared" si="3"/>
        <v>68</v>
      </c>
      <c r="E15">
        <v>0</v>
      </c>
      <c r="F15">
        <v>4</v>
      </c>
      <c r="G15">
        <v>17</v>
      </c>
      <c r="H15">
        <v>17</v>
      </c>
      <c r="I15">
        <v>9</v>
      </c>
      <c r="J15">
        <v>8</v>
      </c>
      <c r="K15">
        <v>7</v>
      </c>
      <c r="L15">
        <v>1</v>
      </c>
      <c r="M15">
        <v>23</v>
      </c>
      <c r="N15">
        <v>22</v>
      </c>
      <c r="O15">
        <v>8</v>
      </c>
      <c r="P15">
        <v>15</v>
      </c>
      <c r="Q15">
        <v>0</v>
      </c>
      <c r="R15">
        <v>1</v>
      </c>
    </row>
    <row r="16" spans="1:18" x14ac:dyDescent="0.3">
      <c r="A16" s="1" t="s">
        <v>27</v>
      </c>
      <c r="B16">
        <f t="shared" si="1"/>
        <v>77</v>
      </c>
      <c r="C16">
        <f t="shared" si="2"/>
        <v>48</v>
      </c>
      <c r="D16">
        <f t="shared" si="3"/>
        <v>29</v>
      </c>
      <c r="E16">
        <v>3</v>
      </c>
      <c r="F16">
        <v>2</v>
      </c>
      <c r="G16">
        <v>26</v>
      </c>
      <c r="H16">
        <v>10</v>
      </c>
      <c r="I16">
        <v>3</v>
      </c>
      <c r="J16">
        <v>5</v>
      </c>
      <c r="K16">
        <v>2</v>
      </c>
      <c r="L16">
        <v>4</v>
      </c>
      <c r="M16">
        <v>7</v>
      </c>
      <c r="N16">
        <v>3</v>
      </c>
      <c r="O16">
        <v>7</v>
      </c>
      <c r="P16">
        <v>5</v>
      </c>
      <c r="Q16">
        <v>0</v>
      </c>
      <c r="R16">
        <v>0</v>
      </c>
    </row>
    <row r="17" spans="1:18" x14ac:dyDescent="0.3">
      <c r="A17" s="1" t="s">
        <v>35</v>
      </c>
      <c r="B17">
        <f t="shared" si="1"/>
        <v>73</v>
      </c>
      <c r="C17">
        <f t="shared" si="2"/>
        <v>38</v>
      </c>
      <c r="D17">
        <f t="shared" si="3"/>
        <v>35</v>
      </c>
      <c r="E17">
        <v>3</v>
      </c>
      <c r="F17">
        <v>2</v>
      </c>
      <c r="G17">
        <v>23</v>
      </c>
      <c r="H17">
        <v>13</v>
      </c>
      <c r="I17">
        <v>6</v>
      </c>
      <c r="J17">
        <v>10</v>
      </c>
      <c r="K17">
        <v>3</v>
      </c>
      <c r="L17">
        <v>8</v>
      </c>
      <c r="M17">
        <v>1</v>
      </c>
      <c r="N17">
        <v>0</v>
      </c>
      <c r="O17">
        <v>2</v>
      </c>
      <c r="P17">
        <v>2</v>
      </c>
      <c r="Q17">
        <v>0</v>
      </c>
      <c r="R17">
        <v>0</v>
      </c>
    </row>
    <row r="18" spans="1:18" x14ac:dyDescent="0.3">
      <c r="A18" s="1" t="s">
        <v>36</v>
      </c>
      <c r="B18">
        <f t="shared" si="1"/>
        <v>15</v>
      </c>
      <c r="C18">
        <f t="shared" si="2"/>
        <v>7</v>
      </c>
      <c r="D18">
        <f t="shared" si="3"/>
        <v>8</v>
      </c>
      <c r="E18">
        <v>0</v>
      </c>
      <c r="F18">
        <v>0</v>
      </c>
      <c r="G18">
        <v>1</v>
      </c>
      <c r="H18">
        <v>2</v>
      </c>
      <c r="I18">
        <v>1</v>
      </c>
      <c r="J18">
        <v>1</v>
      </c>
      <c r="K18">
        <v>2</v>
      </c>
      <c r="L18">
        <v>0</v>
      </c>
      <c r="M18">
        <v>0</v>
      </c>
      <c r="N18">
        <v>2</v>
      </c>
      <c r="O18">
        <v>2</v>
      </c>
      <c r="P18">
        <v>1</v>
      </c>
      <c r="Q18">
        <v>1</v>
      </c>
      <c r="R18">
        <v>2</v>
      </c>
    </row>
  </sheetData>
  <mergeCells count="8">
    <mergeCell ref="O2:P2"/>
    <mergeCell ref="Q2:R2"/>
    <mergeCell ref="B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BB30-AC00-4A0F-9D0C-EA0427477ED6}">
  <dimension ref="A1:F34"/>
  <sheetViews>
    <sheetView workbookViewId="0">
      <selection activeCell="I27" sqref="I27"/>
    </sheetView>
  </sheetViews>
  <sheetFormatPr defaultRowHeight="14.4" x14ac:dyDescent="0.3"/>
  <cols>
    <col min="1" max="1" width="34.6640625" customWidth="1"/>
    <col min="2" max="6" width="11.5546875" style="2" customWidth="1"/>
  </cols>
  <sheetData>
    <row r="1" spans="1:6" x14ac:dyDescent="0.3">
      <c r="A1" t="s">
        <v>178</v>
      </c>
    </row>
    <row r="2" spans="1:6" x14ac:dyDescent="0.3">
      <c r="A2" s="28"/>
      <c r="B2" s="52" t="s">
        <v>176</v>
      </c>
      <c r="C2" s="52" t="s">
        <v>73</v>
      </c>
      <c r="D2" s="52" t="s">
        <v>177</v>
      </c>
      <c r="E2" s="52" t="s">
        <v>30</v>
      </c>
      <c r="F2" s="53" t="s">
        <v>31</v>
      </c>
    </row>
    <row r="3" spans="1:6" x14ac:dyDescent="0.3">
      <c r="A3" t="s">
        <v>5</v>
      </c>
      <c r="B3" s="2">
        <f>B4+B12+B24+B25+B30</f>
        <v>7189</v>
      </c>
      <c r="C3" s="2">
        <f>E3+F3</f>
        <v>39049</v>
      </c>
      <c r="D3" s="51">
        <f>C3/B3</f>
        <v>5.4317707608846852</v>
      </c>
      <c r="E3" s="2">
        <f t="shared" ref="E3:F3" si="0">E4+E12+E24+E25+E30</f>
        <v>21165</v>
      </c>
      <c r="F3" s="2">
        <f t="shared" si="0"/>
        <v>17884</v>
      </c>
    </row>
    <row r="4" spans="1:6" x14ac:dyDescent="0.3">
      <c r="A4" t="s">
        <v>149</v>
      </c>
      <c r="B4" s="2">
        <f>SUM(B5:B11)</f>
        <v>1181</v>
      </c>
      <c r="C4" s="2">
        <f t="shared" ref="C4:C33" si="1">E4+F4</f>
        <v>6166</v>
      </c>
      <c r="D4" s="51">
        <f t="shared" ref="D4:D33" si="2">C4/B4</f>
        <v>5.2209991532599496</v>
      </c>
      <c r="E4" s="2">
        <f t="shared" ref="E4:F4" si="3">SUM(E5:E11)</f>
        <v>3143</v>
      </c>
      <c r="F4" s="2">
        <f t="shared" si="3"/>
        <v>3023</v>
      </c>
    </row>
    <row r="5" spans="1:6" x14ac:dyDescent="0.3">
      <c r="A5" t="s">
        <v>150</v>
      </c>
      <c r="B5" s="2">
        <v>34</v>
      </c>
      <c r="C5" s="2">
        <f t="shared" si="1"/>
        <v>202</v>
      </c>
      <c r="D5" s="51">
        <f t="shared" si="2"/>
        <v>5.9411764705882355</v>
      </c>
      <c r="E5" s="2">
        <v>95</v>
      </c>
      <c r="F5" s="2">
        <v>107</v>
      </c>
    </row>
    <row r="6" spans="1:6" x14ac:dyDescent="0.3">
      <c r="A6" t="s">
        <v>151</v>
      </c>
      <c r="B6" s="2">
        <v>32</v>
      </c>
      <c r="C6" s="2">
        <f t="shared" si="1"/>
        <v>140</v>
      </c>
      <c r="D6" s="51">
        <f t="shared" si="2"/>
        <v>4.375</v>
      </c>
      <c r="E6" s="2">
        <v>67</v>
      </c>
      <c r="F6" s="2">
        <v>73</v>
      </c>
    </row>
    <row r="7" spans="1:6" x14ac:dyDescent="0.3">
      <c r="A7" t="s">
        <v>152</v>
      </c>
      <c r="B7" s="2">
        <v>609</v>
      </c>
      <c r="C7" s="2">
        <f t="shared" si="1"/>
        <v>3088</v>
      </c>
      <c r="D7" s="51">
        <f t="shared" si="2"/>
        <v>5.0706075533661741</v>
      </c>
      <c r="E7" s="2">
        <v>1553</v>
      </c>
      <c r="F7" s="2">
        <v>1535</v>
      </c>
    </row>
    <row r="8" spans="1:6" x14ac:dyDescent="0.3">
      <c r="A8" t="s">
        <v>153</v>
      </c>
      <c r="B8" s="2">
        <v>250</v>
      </c>
      <c r="C8" s="2">
        <f t="shared" si="1"/>
        <v>1247</v>
      </c>
      <c r="D8" s="51">
        <f t="shared" si="2"/>
        <v>4.9880000000000004</v>
      </c>
      <c r="E8" s="2">
        <v>682</v>
      </c>
      <c r="F8" s="2">
        <v>565</v>
      </c>
    </row>
    <row r="9" spans="1:6" x14ac:dyDescent="0.3">
      <c r="A9" t="s">
        <v>154</v>
      </c>
      <c r="B9" s="2">
        <v>36</v>
      </c>
      <c r="C9" s="2">
        <f t="shared" si="1"/>
        <v>179</v>
      </c>
      <c r="D9" s="51">
        <f t="shared" si="2"/>
        <v>4.9722222222222223</v>
      </c>
      <c r="E9" s="2">
        <v>85</v>
      </c>
      <c r="F9" s="2">
        <v>94</v>
      </c>
    </row>
    <row r="10" spans="1:6" x14ac:dyDescent="0.3">
      <c r="A10" t="s">
        <v>155</v>
      </c>
      <c r="B10" s="2">
        <v>218</v>
      </c>
      <c r="C10" s="2">
        <f t="shared" si="1"/>
        <v>1293</v>
      </c>
      <c r="D10" s="51">
        <f t="shared" si="2"/>
        <v>5.931192660550459</v>
      </c>
      <c r="E10" s="2">
        <v>650</v>
      </c>
      <c r="F10" s="2">
        <v>643</v>
      </c>
    </row>
    <row r="11" spans="1:6" x14ac:dyDescent="0.3">
      <c r="A11" t="s">
        <v>156</v>
      </c>
      <c r="B11" s="2">
        <v>2</v>
      </c>
      <c r="C11" s="2">
        <f t="shared" si="1"/>
        <v>17</v>
      </c>
      <c r="D11" s="51">
        <f t="shared" si="2"/>
        <v>8.5</v>
      </c>
      <c r="E11" s="2">
        <v>11</v>
      </c>
      <c r="F11" s="2">
        <v>6</v>
      </c>
    </row>
    <row r="12" spans="1:6" x14ac:dyDescent="0.3">
      <c r="A12" t="s">
        <v>157</v>
      </c>
      <c r="B12" s="2">
        <f>SUM(B13:B23)</f>
        <v>2046</v>
      </c>
      <c r="C12" s="2">
        <f t="shared" si="1"/>
        <v>9973</v>
      </c>
      <c r="D12" s="51">
        <f t="shared" si="2"/>
        <v>4.8743890518084063</v>
      </c>
      <c r="E12" s="2">
        <f t="shared" ref="E12:F12" si="4">SUM(E13:E23)</f>
        <v>5268</v>
      </c>
      <c r="F12" s="2">
        <f t="shared" si="4"/>
        <v>4705</v>
      </c>
    </row>
    <row r="13" spans="1:6" x14ac:dyDescent="0.3">
      <c r="A13" t="s">
        <v>158</v>
      </c>
      <c r="B13" s="2">
        <v>105</v>
      </c>
      <c r="C13" s="2">
        <f t="shared" si="1"/>
        <v>404</v>
      </c>
      <c r="D13" s="51">
        <f t="shared" si="2"/>
        <v>3.8476190476190477</v>
      </c>
      <c r="E13" s="2">
        <v>204</v>
      </c>
      <c r="F13" s="2">
        <v>200</v>
      </c>
    </row>
    <row r="14" spans="1:6" x14ac:dyDescent="0.3">
      <c r="A14" t="s">
        <v>159</v>
      </c>
      <c r="B14" s="2">
        <v>100</v>
      </c>
      <c r="C14" s="2">
        <f t="shared" si="1"/>
        <v>476</v>
      </c>
      <c r="D14" s="51">
        <f t="shared" si="2"/>
        <v>4.76</v>
      </c>
      <c r="E14" s="2">
        <v>249</v>
      </c>
      <c r="F14" s="2">
        <v>227</v>
      </c>
    </row>
    <row r="15" spans="1:6" x14ac:dyDescent="0.3">
      <c r="A15" t="s">
        <v>160</v>
      </c>
      <c r="B15" s="2">
        <v>370</v>
      </c>
      <c r="C15" s="2">
        <f t="shared" si="1"/>
        <v>1850</v>
      </c>
      <c r="D15" s="51">
        <f t="shared" si="2"/>
        <v>5</v>
      </c>
      <c r="E15" s="2">
        <v>968</v>
      </c>
      <c r="F15" s="2">
        <v>882</v>
      </c>
    </row>
    <row r="16" spans="1:6" x14ac:dyDescent="0.3">
      <c r="A16" t="s">
        <v>161</v>
      </c>
      <c r="B16" s="2">
        <v>269</v>
      </c>
      <c r="C16" s="2">
        <f t="shared" si="1"/>
        <v>1279</v>
      </c>
      <c r="D16" s="51">
        <f t="shared" si="2"/>
        <v>4.7546468401486992</v>
      </c>
      <c r="E16" s="2">
        <v>658</v>
      </c>
      <c r="F16" s="2">
        <v>621</v>
      </c>
    </row>
    <row r="17" spans="1:6" x14ac:dyDescent="0.3">
      <c r="A17" t="s">
        <v>162</v>
      </c>
      <c r="B17" s="2">
        <v>89</v>
      </c>
      <c r="C17" s="2">
        <f t="shared" si="1"/>
        <v>400</v>
      </c>
      <c r="D17" s="51">
        <f t="shared" si="2"/>
        <v>4.4943820224719104</v>
      </c>
      <c r="E17" s="2">
        <v>207</v>
      </c>
      <c r="F17" s="2">
        <v>193</v>
      </c>
    </row>
    <row r="18" spans="1:6" x14ac:dyDescent="0.3">
      <c r="A18" t="s">
        <v>163</v>
      </c>
      <c r="B18" s="2">
        <v>188</v>
      </c>
      <c r="C18" s="2">
        <f t="shared" si="1"/>
        <v>927</v>
      </c>
      <c r="D18" s="51">
        <f t="shared" si="2"/>
        <v>4.9308510638297873</v>
      </c>
      <c r="E18" s="2">
        <v>551</v>
      </c>
      <c r="F18" s="2">
        <v>376</v>
      </c>
    </row>
    <row r="19" spans="1:6" x14ac:dyDescent="0.3">
      <c r="A19" t="s">
        <v>164</v>
      </c>
      <c r="B19" s="2">
        <v>386</v>
      </c>
      <c r="C19" s="2">
        <f t="shared" si="1"/>
        <v>1987</v>
      </c>
      <c r="D19" s="51">
        <f t="shared" si="2"/>
        <v>5.1476683937823831</v>
      </c>
      <c r="E19" s="2">
        <v>1036</v>
      </c>
      <c r="F19" s="2">
        <v>951</v>
      </c>
    </row>
    <row r="20" spans="1:6" x14ac:dyDescent="0.3">
      <c r="A20" t="s">
        <v>165</v>
      </c>
      <c r="B20" s="2">
        <v>205</v>
      </c>
      <c r="C20" s="2">
        <f t="shared" si="1"/>
        <v>1073</v>
      </c>
      <c r="D20" s="51">
        <f t="shared" si="2"/>
        <v>5.2341463414634148</v>
      </c>
      <c r="E20" s="2">
        <v>574</v>
      </c>
      <c r="F20" s="2">
        <v>499</v>
      </c>
    </row>
    <row r="21" spans="1:6" x14ac:dyDescent="0.3">
      <c r="A21" t="s">
        <v>175</v>
      </c>
      <c r="B21" s="2">
        <v>122</v>
      </c>
      <c r="C21" s="2">
        <f t="shared" si="1"/>
        <v>577</v>
      </c>
      <c r="D21" s="51">
        <f t="shared" si="2"/>
        <v>4.7295081967213113</v>
      </c>
      <c r="E21" s="2">
        <v>292</v>
      </c>
      <c r="F21" s="2">
        <v>285</v>
      </c>
    </row>
    <row r="22" spans="1:6" x14ac:dyDescent="0.3">
      <c r="A22" t="s">
        <v>174</v>
      </c>
      <c r="B22" s="2">
        <v>211</v>
      </c>
      <c r="C22" s="2">
        <f t="shared" si="1"/>
        <v>998</v>
      </c>
      <c r="D22" s="51">
        <f t="shared" si="2"/>
        <v>4.729857819905213</v>
      </c>
      <c r="E22" s="2">
        <v>527</v>
      </c>
      <c r="F22" s="2">
        <v>471</v>
      </c>
    </row>
    <row r="23" spans="1:6" x14ac:dyDescent="0.3">
      <c r="A23" t="s">
        <v>156</v>
      </c>
      <c r="B23" s="2">
        <v>1</v>
      </c>
      <c r="C23" s="2">
        <f t="shared" si="1"/>
        <v>2</v>
      </c>
      <c r="D23" s="51">
        <f t="shared" si="2"/>
        <v>2</v>
      </c>
      <c r="E23" s="2">
        <v>2</v>
      </c>
      <c r="F23" s="2">
        <v>0</v>
      </c>
    </row>
    <row r="24" spans="1:6" x14ac:dyDescent="0.3">
      <c r="A24" t="s">
        <v>72</v>
      </c>
      <c r="B24" s="2">
        <v>445</v>
      </c>
      <c r="C24" s="2">
        <f t="shared" si="1"/>
        <v>2808</v>
      </c>
      <c r="D24" s="51">
        <f t="shared" si="2"/>
        <v>6.3101123595505619</v>
      </c>
      <c r="E24" s="2">
        <v>2292</v>
      </c>
      <c r="F24" s="2">
        <v>516</v>
      </c>
    </row>
    <row r="25" spans="1:6" x14ac:dyDescent="0.3">
      <c r="A25" t="s">
        <v>166</v>
      </c>
      <c r="B25" s="2">
        <f>SUM(B26:B29)</f>
        <v>2524</v>
      </c>
      <c r="C25" s="2">
        <f t="shared" si="1"/>
        <v>13854</v>
      </c>
      <c r="D25" s="51">
        <f t="shared" si="2"/>
        <v>5.4889064976228212</v>
      </c>
      <c r="E25" s="2">
        <f t="shared" ref="E25:F25" si="5">SUM(E26:E29)</f>
        <v>7152</v>
      </c>
      <c r="F25" s="2">
        <f t="shared" si="5"/>
        <v>6702</v>
      </c>
    </row>
    <row r="26" spans="1:6" x14ac:dyDescent="0.3">
      <c r="A26" t="s">
        <v>167</v>
      </c>
      <c r="B26" s="2">
        <v>2054</v>
      </c>
      <c r="C26" s="2">
        <f t="shared" si="1"/>
        <v>11086</v>
      </c>
      <c r="D26" s="51">
        <f t="shared" si="2"/>
        <v>5.3972736124634855</v>
      </c>
      <c r="E26" s="2">
        <v>5744</v>
      </c>
      <c r="F26" s="2">
        <v>5342</v>
      </c>
    </row>
    <row r="27" spans="1:6" x14ac:dyDescent="0.3">
      <c r="A27" t="s">
        <v>168</v>
      </c>
      <c r="B27" s="2">
        <v>303</v>
      </c>
      <c r="C27" s="2">
        <f t="shared" si="1"/>
        <v>1709</v>
      </c>
      <c r="D27" s="51">
        <f t="shared" si="2"/>
        <v>5.6402640264026402</v>
      </c>
      <c r="E27" s="2">
        <v>878</v>
      </c>
      <c r="F27" s="2">
        <v>831</v>
      </c>
    </row>
    <row r="28" spans="1:6" x14ac:dyDescent="0.3">
      <c r="A28" t="s">
        <v>169</v>
      </c>
      <c r="B28" s="2">
        <v>123</v>
      </c>
      <c r="C28" s="2">
        <f t="shared" si="1"/>
        <v>837</v>
      </c>
      <c r="D28" s="51">
        <f t="shared" si="2"/>
        <v>6.8048780487804876</v>
      </c>
      <c r="E28" s="2">
        <v>430</v>
      </c>
      <c r="F28" s="2">
        <v>407</v>
      </c>
    </row>
    <row r="29" spans="1:6" x14ac:dyDescent="0.3">
      <c r="A29" t="s">
        <v>170</v>
      </c>
      <c r="B29" s="2">
        <v>44</v>
      </c>
      <c r="C29" s="2">
        <f t="shared" si="1"/>
        <v>222</v>
      </c>
      <c r="D29" s="51">
        <f t="shared" si="2"/>
        <v>5.0454545454545459</v>
      </c>
      <c r="E29" s="2">
        <v>100</v>
      </c>
      <c r="F29" s="2">
        <v>122</v>
      </c>
    </row>
    <row r="30" spans="1:6" x14ac:dyDescent="0.3">
      <c r="A30" t="s">
        <v>171</v>
      </c>
      <c r="B30" s="2">
        <f>SUM(B31:B33)</f>
        <v>993</v>
      </c>
      <c r="C30" s="2">
        <f t="shared" si="1"/>
        <v>6248</v>
      </c>
      <c r="D30" s="51">
        <f t="shared" si="2"/>
        <v>6.2920443101711987</v>
      </c>
      <c r="E30" s="2">
        <f t="shared" ref="E30:F30" si="6">SUM(E31:E33)</f>
        <v>3310</v>
      </c>
      <c r="F30" s="2">
        <f t="shared" si="6"/>
        <v>2938</v>
      </c>
    </row>
    <row r="31" spans="1:6" x14ac:dyDescent="0.3">
      <c r="A31" t="s">
        <v>172</v>
      </c>
      <c r="B31" s="2">
        <v>266</v>
      </c>
      <c r="C31" s="2">
        <f t="shared" si="1"/>
        <v>1603</v>
      </c>
      <c r="D31" s="51">
        <f t="shared" si="2"/>
        <v>6.0263157894736841</v>
      </c>
      <c r="E31" s="2">
        <v>870</v>
      </c>
      <c r="F31" s="2">
        <v>733</v>
      </c>
    </row>
    <row r="32" spans="1:6" x14ac:dyDescent="0.3">
      <c r="A32" t="s">
        <v>173</v>
      </c>
      <c r="B32" s="2">
        <v>714</v>
      </c>
      <c r="C32" s="2">
        <f t="shared" si="1"/>
        <v>4610</v>
      </c>
      <c r="D32" s="51">
        <f t="shared" si="2"/>
        <v>6.4565826330532214</v>
      </c>
      <c r="E32" s="2">
        <v>2422</v>
      </c>
      <c r="F32" s="2">
        <v>2188</v>
      </c>
    </row>
    <row r="33" spans="1:6" x14ac:dyDescent="0.3">
      <c r="A33" t="s">
        <v>156</v>
      </c>
      <c r="B33" s="2">
        <v>13</v>
      </c>
      <c r="C33" s="2">
        <f t="shared" si="1"/>
        <v>35</v>
      </c>
      <c r="D33" s="51">
        <f t="shared" si="2"/>
        <v>2.6923076923076925</v>
      </c>
      <c r="E33" s="2">
        <v>18</v>
      </c>
      <c r="F33" s="2">
        <v>17</v>
      </c>
    </row>
    <row r="34" spans="1:6" x14ac:dyDescent="0.3">
      <c r="A34" s="8" t="s">
        <v>179</v>
      </c>
      <c r="B34" s="54"/>
      <c r="C34" s="54"/>
      <c r="D34" s="54"/>
      <c r="E34" s="54"/>
      <c r="F34" s="5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9178-E094-4BD0-9518-3FF9FAED8B5E}">
  <dimension ref="A1:P76"/>
  <sheetViews>
    <sheetView workbookViewId="0">
      <selection sqref="A1:XFD1048576"/>
    </sheetView>
  </sheetViews>
  <sheetFormatPr defaultRowHeight="14.4" x14ac:dyDescent="0.3"/>
  <cols>
    <col min="1" max="1" width="34.6640625" customWidth="1"/>
    <col min="2" max="2" width="11.5546875" style="2" customWidth="1"/>
    <col min="3" max="6" width="7.109375" style="2" customWidth="1"/>
    <col min="7" max="15" width="7.109375" customWidth="1"/>
  </cols>
  <sheetData>
    <row r="1" spans="1:15" x14ac:dyDescent="0.3">
      <c r="A1" t="s">
        <v>178</v>
      </c>
    </row>
    <row r="2" spans="1:15" s="1" customFormat="1" x14ac:dyDescent="0.3">
      <c r="A2" s="5"/>
      <c r="B2" s="6" t="s">
        <v>180</v>
      </c>
      <c r="C2" s="6" t="s">
        <v>181</v>
      </c>
      <c r="D2" s="52" t="s">
        <v>182</v>
      </c>
      <c r="E2" s="6" t="s">
        <v>183</v>
      </c>
      <c r="F2" s="6" t="s">
        <v>127</v>
      </c>
      <c r="G2" s="6" t="s">
        <v>128</v>
      </c>
      <c r="H2" s="6" t="s">
        <v>129</v>
      </c>
      <c r="I2" s="6" t="s">
        <v>130</v>
      </c>
      <c r="J2" s="6" t="s">
        <v>131</v>
      </c>
      <c r="K2" s="6" t="s">
        <v>132</v>
      </c>
      <c r="L2" s="6" t="s">
        <v>133</v>
      </c>
      <c r="M2" s="6" t="s">
        <v>134</v>
      </c>
      <c r="N2" s="6" t="s">
        <v>135</v>
      </c>
      <c r="O2" s="7" t="s">
        <v>35</v>
      </c>
    </row>
    <row r="3" spans="1:15" x14ac:dyDescent="0.3">
      <c r="A3" s="55"/>
      <c r="B3" s="56"/>
      <c r="C3" s="56"/>
      <c r="D3" s="56"/>
      <c r="E3" s="56"/>
      <c r="F3" s="56"/>
    </row>
    <row r="4" spans="1:15" x14ac:dyDescent="0.3">
      <c r="A4" t="s">
        <v>5</v>
      </c>
      <c r="B4" s="2">
        <f>SUM(C4:O4)</f>
        <v>0</v>
      </c>
    </row>
    <row r="5" spans="1:15" x14ac:dyDescent="0.3">
      <c r="B5" s="2">
        <f t="shared" ref="B5:B64" si="0">SUM(C5:O5)</f>
        <v>0</v>
      </c>
    </row>
    <row r="6" spans="1:15" x14ac:dyDescent="0.3">
      <c r="A6" t="s">
        <v>149</v>
      </c>
      <c r="B6" s="2">
        <f t="shared" si="0"/>
        <v>0</v>
      </c>
    </row>
    <row r="7" spans="1:15" x14ac:dyDescent="0.3">
      <c r="B7" s="2">
        <f t="shared" si="0"/>
        <v>0</v>
      </c>
    </row>
    <row r="8" spans="1:15" x14ac:dyDescent="0.3">
      <c r="A8" t="s">
        <v>150</v>
      </c>
      <c r="B8" s="2">
        <f t="shared" si="0"/>
        <v>95</v>
      </c>
      <c r="C8" s="2">
        <v>26</v>
      </c>
      <c r="D8" s="2">
        <v>11</v>
      </c>
      <c r="E8" s="2">
        <v>16</v>
      </c>
      <c r="F8" s="2">
        <v>3</v>
      </c>
      <c r="G8" s="2">
        <v>6</v>
      </c>
      <c r="H8" s="2">
        <v>14</v>
      </c>
      <c r="I8" s="2">
        <v>8</v>
      </c>
      <c r="J8" s="2">
        <v>5</v>
      </c>
      <c r="K8" s="2">
        <v>2</v>
      </c>
      <c r="L8" s="2">
        <v>2</v>
      </c>
      <c r="M8" s="2">
        <v>1</v>
      </c>
      <c r="N8" s="2">
        <v>0</v>
      </c>
      <c r="O8" s="2">
        <v>1</v>
      </c>
    </row>
    <row r="9" spans="1:15" x14ac:dyDescent="0.3">
      <c r="B9" s="2">
        <f t="shared" si="0"/>
        <v>107</v>
      </c>
      <c r="C9" s="2">
        <v>18</v>
      </c>
      <c r="D9" s="2">
        <v>25</v>
      </c>
      <c r="E9" s="2">
        <v>19</v>
      </c>
      <c r="F9" s="2">
        <v>10</v>
      </c>
      <c r="G9" s="2">
        <v>8</v>
      </c>
      <c r="H9" s="2">
        <v>12</v>
      </c>
      <c r="I9" s="2">
        <v>10</v>
      </c>
      <c r="J9" s="2">
        <v>1</v>
      </c>
      <c r="K9" s="2">
        <v>1</v>
      </c>
      <c r="L9" s="2">
        <v>1</v>
      </c>
      <c r="M9" s="2">
        <v>1</v>
      </c>
      <c r="N9" s="2">
        <v>0</v>
      </c>
      <c r="O9" s="2">
        <v>1</v>
      </c>
    </row>
    <row r="10" spans="1:15" x14ac:dyDescent="0.3">
      <c r="A10" t="s">
        <v>151</v>
      </c>
      <c r="B10" s="2">
        <f t="shared" si="0"/>
        <v>67</v>
      </c>
      <c r="C10" s="2">
        <v>10</v>
      </c>
      <c r="D10" s="2">
        <v>12</v>
      </c>
      <c r="E10" s="2">
        <v>10</v>
      </c>
      <c r="F10" s="2">
        <v>7</v>
      </c>
      <c r="G10" s="2">
        <v>5</v>
      </c>
      <c r="H10" s="2">
        <v>2</v>
      </c>
      <c r="I10" s="2">
        <v>4</v>
      </c>
      <c r="J10" s="2">
        <v>3</v>
      </c>
      <c r="K10" s="2">
        <v>4</v>
      </c>
      <c r="L10" s="2">
        <v>1</v>
      </c>
      <c r="M10" s="2">
        <v>3</v>
      </c>
      <c r="N10" s="2">
        <v>3</v>
      </c>
      <c r="O10" s="2">
        <v>3</v>
      </c>
    </row>
    <row r="11" spans="1:15" x14ac:dyDescent="0.3">
      <c r="B11" s="2">
        <f t="shared" si="0"/>
        <v>73</v>
      </c>
      <c r="C11" s="2">
        <v>13</v>
      </c>
      <c r="D11" s="2">
        <v>6</v>
      </c>
      <c r="E11" s="2">
        <v>13</v>
      </c>
      <c r="F11" s="2">
        <v>7</v>
      </c>
      <c r="G11" s="2">
        <v>11</v>
      </c>
      <c r="H11" s="2">
        <v>1</v>
      </c>
      <c r="I11" s="2">
        <v>7</v>
      </c>
      <c r="J11" s="2">
        <v>1</v>
      </c>
      <c r="K11" s="2">
        <v>2</v>
      </c>
      <c r="L11" s="2">
        <v>2</v>
      </c>
      <c r="M11" s="2">
        <v>4</v>
      </c>
      <c r="N11" s="2">
        <v>5</v>
      </c>
      <c r="O11" s="2">
        <v>1</v>
      </c>
    </row>
    <row r="12" spans="1:15" x14ac:dyDescent="0.3">
      <c r="A12" t="s">
        <v>152</v>
      </c>
      <c r="B12" s="2">
        <f t="shared" si="0"/>
        <v>1553</v>
      </c>
      <c r="C12" s="2">
        <v>303</v>
      </c>
      <c r="D12" s="2">
        <v>248</v>
      </c>
      <c r="E12" s="2">
        <v>215</v>
      </c>
      <c r="F12" s="2">
        <v>175</v>
      </c>
      <c r="G12" s="2">
        <v>79</v>
      </c>
      <c r="H12" s="2">
        <v>99</v>
      </c>
      <c r="I12" s="2">
        <v>79</v>
      </c>
      <c r="J12" s="2">
        <v>70</v>
      </c>
      <c r="K12" s="2">
        <v>61</v>
      </c>
      <c r="L12" s="2">
        <v>60</v>
      </c>
      <c r="M12" s="2">
        <v>49</v>
      </c>
      <c r="N12" s="2">
        <v>37</v>
      </c>
      <c r="O12" s="2">
        <v>78</v>
      </c>
    </row>
    <row r="13" spans="1:15" x14ac:dyDescent="0.3">
      <c r="B13" s="2">
        <f t="shared" si="0"/>
        <v>1535</v>
      </c>
      <c r="C13" s="2">
        <v>300</v>
      </c>
      <c r="D13" s="2">
        <v>244</v>
      </c>
      <c r="E13" s="2">
        <v>180</v>
      </c>
      <c r="F13" s="2">
        <v>164</v>
      </c>
      <c r="G13" s="2">
        <v>133</v>
      </c>
      <c r="H13" s="2">
        <v>97</v>
      </c>
      <c r="I13" s="2">
        <v>106</v>
      </c>
      <c r="J13" s="2">
        <v>36</v>
      </c>
      <c r="K13" s="2">
        <v>48</v>
      </c>
      <c r="L13" s="2">
        <v>56</v>
      </c>
      <c r="M13" s="2">
        <v>37</v>
      </c>
      <c r="N13" s="2">
        <v>51</v>
      </c>
      <c r="O13" s="2">
        <v>83</v>
      </c>
    </row>
    <row r="14" spans="1:15" x14ac:dyDescent="0.3">
      <c r="A14" t="s">
        <v>153</v>
      </c>
      <c r="B14" s="2">
        <f t="shared" si="0"/>
        <v>682</v>
      </c>
      <c r="C14" s="2">
        <v>102</v>
      </c>
      <c r="D14" s="2">
        <v>89</v>
      </c>
      <c r="E14" s="2">
        <v>93</v>
      </c>
      <c r="F14" s="2">
        <v>72</v>
      </c>
      <c r="G14" s="2">
        <v>41</v>
      </c>
      <c r="H14" s="2">
        <v>49</v>
      </c>
      <c r="I14" s="2">
        <v>37</v>
      </c>
      <c r="J14" s="2">
        <v>59</v>
      </c>
      <c r="K14" s="2">
        <v>29</v>
      </c>
      <c r="L14" s="2">
        <v>26</v>
      </c>
      <c r="M14" s="2">
        <v>19</v>
      </c>
      <c r="N14" s="2">
        <v>25</v>
      </c>
      <c r="O14" s="2">
        <v>41</v>
      </c>
    </row>
    <row r="15" spans="1:15" x14ac:dyDescent="0.3">
      <c r="B15" s="2">
        <f t="shared" si="0"/>
        <v>565</v>
      </c>
      <c r="C15" s="2">
        <v>91</v>
      </c>
      <c r="D15" s="2">
        <v>93</v>
      </c>
      <c r="E15" s="2">
        <v>82</v>
      </c>
      <c r="F15" s="2">
        <v>51</v>
      </c>
      <c r="G15" s="2">
        <v>45</v>
      </c>
      <c r="H15" s="2">
        <v>51</v>
      </c>
      <c r="I15" s="2">
        <v>52</v>
      </c>
      <c r="J15" s="2">
        <v>21</v>
      </c>
      <c r="K15" s="2">
        <v>15</v>
      </c>
      <c r="L15" s="2">
        <v>23</v>
      </c>
      <c r="M15" s="2">
        <v>16</v>
      </c>
      <c r="N15" s="2">
        <v>12</v>
      </c>
      <c r="O15" s="2">
        <v>13</v>
      </c>
    </row>
    <row r="16" spans="1:15" x14ac:dyDescent="0.3">
      <c r="A16" t="s">
        <v>154</v>
      </c>
      <c r="B16" s="2">
        <f t="shared" si="0"/>
        <v>85</v>
      </c>
      <c r="C16" s="2">
        <v>11</v>
      </c>
      <c r="D16" s="2">
        <v>6</v>
      </c>
      <c r="E16" s="2">
        <v>8</v>
      </c>
      <c r="F16" s="2">
        <v>13</v>
      </c>
      <c r="G16" s="2">
        <v>12</v>
      </c>
      <c r="H16" s="2">
        <v>14</v>
      </c>
      <c r="I16" s="2">
        <v>8</v>
      </c>
      <c r="J16" s="2">
        <v>4</v>
      </c>
      <c r="K16" s="2">
        <v>2</v>
      </c>
      <c r="L16" s="2">
        <v>1</v>
      </c>
      <c r="M16" s="2">
        <v>0</v>
      </c>
      <c r="N16" s="2">
        <v>3</v>
      </c>
      <c r="O16" s="2">
        <v>3</v>
      </c>
    </row>
    <row r="17" spans="1:15" x14ac:dyDescent="0.3">
      <c r="B17" s="2">
        <f t="shared" si="0"/>
        <v>94</v>
      </c>
      <c r="C17" s="2">
        <v>8</v>
      </c>
      <c r="D17" s="2">
        <v>16</v>
      </c>
      <c r="E17" s="2">
        <v>9</v>
      </c>
      <c r="F17" s="2">
        <v>9</v>
      </c>
      <c r="G17" s="2">
        <v>4</v>
      </c>
      <c r="H17" s="2">
        <v>15</v>
      </c>
      <c r="I17" s="2">
        <v>11</v>
      </c>
      <c r="J17" s="2">
        <v>3</v>
      </c>
      <c r="K17" s="2">
        <v>9</v>
      </c>
      <c r="L17" s="2">
        <v>2</v>
      </c>
      <c r="M17" s="2">
        <v>4</v>
      </c>
      <c r="N17" s="2">
        <v>2</v>
      </c>
      <c r="O17" s="2">
        <v>2</v>
      </c>
    </row>
    <row r="18" spans="1:15" x14ac:dyDescent="0.3">
      <c r="A18" t="s">
        <v>155</v>
      </c>
      <c r="B18" s="2">
        <f t="shared" si="0"/>
        <v>650</v>
      </c>
      <c r="C18" s="2">
        <v>74</v>
      </c>
      <c r="D18" s="2">
        <v>85</v>
      </c>
      <c r="E18" s="2">
        <v>115</v>
      </c>
      <c r="F18" s="2">
        <v>77</v>
      </c>
      <c r="G18" s="2">
        <v>58</v>
      </c>
      <c r="H18" s="2">
        <v>49</v>
      </c>
      <c r="I18" s="2">
        <v>50</v>
      </c>
      <c r="J18" s="2">
        <v>39</v>
      </c>
      <c r="K18" s="2">
        <v>19</v>
      </c>
      <c r="L18" s="2">
        <v>23</v>
      </c>
      <c r="M18" s="2">
        <v>16</v>
      </c>
      <c r="N18" s="2">
        <v>25</v>
      </c>
      <c r="O18" s="2">
        <v>20</v>
      </c>
    </row>
    <row r="19" spans="1:15" x14ac:dyDescent="0.3">
      <c r="B19" s="2">
        <f t="shared" si="0"/>
        <v>643</v>
      </c>
      <c r="C19" s="2">
        <v>66</v>
      </c>
      <c r="D19" s="2">
        <v>86</v>
      </c>
      <c r="E19" s="2">
        <v>118</v>
      </c>
      <c r="F19" s="2">
        <v>100</v>
      </c>
      <c r="G19" s="2">
        <v>75</v>
      </c>
      <c r="H19" s="2">
        <v>50</v>
      </c>
      <c r="I19" s="2">
        <v>47</v>
      </c>
      <c r="J19" s="2">
        <v>31</v>
      </c>
      <c r="K19" s="2">
        <v>21</v>
      </c>
      <c r="L19" s="2">
        <v>12</v>
      </c>
      <c r="M19" s="2">
        <v>16</v>
      </c>
      <c r="N19" s="2">
        <v>10</v>
      </c>
      <c r="O19" s="2">
        <v>11</v>
      </c>
    </row>
    <row r="20" spans="1:15" x14ac:dyDescent="0.3">
      <c r="A20" t="s">
        <v>156</v>
      </c>
      <c r="B20" s="2">
        <f t="shared" si="0"/>
        <v>11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4</v>
      </c>
      <c r="I20" s="2">
        <v>1</v>
      </c>
      <c r="J20" s="2">
        <v>0</v>
      </c>
      <c r="K20" s="2">
        <v>2</v>
      </c>
      <c r="L20" s="2">
        <v>3</v>
      </c>
      <c r="M20" s="2">
        <v>0</v>
      </c>
      <c r="N20" s="2">
        <v>0</v>
      </c>
      <c r="O20" s="2">
        <v>0</v>
      </c>
    </row>
    <row r="21" spans="1:15" x14ac:dyDescent="0.3">
      <c r="B21" s="2">
        <f t="shared" si="0"/>
        <v>6</v>
      </c>
      <c r="C21" s="2">
        <v>1</v>
      </c>
      <c r="D21" s="2">
        <v>0</v>
      </c>
      <c r="E21" s="2">
        <v>2</v>
      </c>
      <c r="F21" s="2">
        <v>1</v>
      </c>
      <c r="G21" s="2">
        <v>1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x14ac:dyDescent="0.3">
      <c r="A22" t="s">
        <v>157</v>
      </c>
      <c r="B22" s="2">
        <f t="shared" si="0"/>
        <v>0</v>
      </c>
    </row>
    <row r="23" spans="1:15" x14ac:dyDescent="0.3">
      <c r="B23" s="2">
        <f t="shared" si="0"/>
        <v>0</v>
      </c>
    </row>
    <row r="24" spans="1:15" x14ac:dyDescent="0.3">
      <c r="A24" t="s">
        <v>158</v>
      </c>
      <c r="B24" s="2">
        <f t="shared" si="0"/>
        <v>204</v>
      </c>
      <c r="C24" s="2">
        <v>32</v>
      </c>
      <c r="D24" s="2">
        <v>24</v>
      </c>
      <c r="E24" s="2">
        <v>23</v>
      </c>
      <c r="F24" s="2">
        <v>11</v>
      </c>
      <c r="G24" s="2">
        <v>14</v>
      </c>
      <c r="H24" s="2">
        <v>19</v>
      </c>
      <c r="I24" s="2">
        <v>13</v>
      </c>
      <c r="J24" s="2">
        <v>6</v>
      </c>
      <c r="K24" s="2">
        <v>19</v>
      </c>
      <c r="L24" s="2">
        <v>14</v>
      </c>
      <c r="M24" s="2">
        <v>6</v>
      </c>
      <c r="N24" s="2">
        <v>6</v>
      </c>
      <c r="O24" s="2">
        <v>17</v>
      </c>
    </row>
    <row r="25" spans="1:15" x14ac:dyDescent="0.3">
      <c r="B25" s="2">
        <f t="shared" si="0"/>
        <v>200</v>
      </c>
      <c r="C25" s="2">
        <v>30</v>
      </c>
      <c r="D25" s="2">
        <v>17</v>
      </c>
      <c r="E25" s="2">
        <v>32</v>
      </c>
      <c r="F25" s="2">
        <v>20</v>
      </c>
      <c r="G25" s="2">
        <v>15</v>
      </c>
      <c r="H25" s="2">
        <v>19</v>
      </c>
      <c r="I25" s="2">
        <v>14</v>
      </c>
      <c r="J25" s="2">
        <v>12</v>
      </c>
      <c r="K25" s="2">
        <v>9</v>
      </c>
      <c r="L25" s="2">
        <v>10</v>
      </c>
      <c r="M25" s="2">
        <v>8</v>
      </c>
      <c r="N25" s="2">
        <v>7</v>
      </c>
      <c r="O25" s="2">
        <v>7</v>
      </c>
    </row>
    <row r="26" spans="1:15" x14ac:dyDescent="0.3">
      <c r="A26" t="s">
        <v>159</v>
      </c>
      <c r="B26" s="2">
        <f t="shared" si="0"/>
        <v>249</v>
      </c>
      <c r="C26" s="2">
        <v>41</v>
      </c>
      <c r="D26" s="2">
        <v>30</v>
      </c>
      <c r="E26" s="2">
        <v>29</v>
      </c>
      <c r="F26" s="2">
        <v>29</v>
      </c>
      <c r="G26" s="2">
        <v>10</v>
      </c>
      <c r="H26" s="2">
        <v>22</v>
      </c>
      <c r="I26" s="2">
        <v>22</v>
      </c>
      <c r="J26" s="2">
        <v>17</v>
      </c>
      <c r="K26" s="2">
        <v>14</v>
      </c>
      <c r="L26" s="2">
        <v>5</v>
      </c>
      <c r="M26" s="2">
        <v>5</v>
      </c>
      <c r="N26" s="2">
        <v>12</v>
      </c>
      <c r="O26" s="2">
        <v>13</v>
      </c>
    </row>
    <row r="27" spans="1:15" x14ac:dyDescent="0.3">
      <c r="B27" s="2">
        <f t="shared" si="0"/>
        <v>227</v>
      </c>
      <c r="C27" s="2">
        <v>35</v>
      </c>
      <c r="D27" s="2">
        <v>33</v>
      </c>
      <c r="E27" s="2">
        <v>37</v>
      </c>
      <c r="F27" s="2">
        <v>22</v>
      </c>
      <c r="G27" s="2">
        <v>9</v>
      </c>
      <c r="H27" s="2">
        <v>24</v>
      </c>
      <c r="I27" s="2">
        <v>16</v>
      </c>
      <c r="J27" s="2">
        <v>16</v>
      </c>
      <c r="K27" s="2">
        <v>7</v>
      </c>
      <c r="L27" s="2">
        <v>7</v>
      </c>
      <c r="M27" s="2">
        <v>7</v>
      </c>
      <c r="N27" s="2">
        <v>7</v>
      </c>
      <c r="O27" s="2">
        <v>7</v>
      </c>
    </row>
    <row r="28" spans="1:15" x14ac:dyDescent="0.3">
      <c r="A28" t="s">
        <v>160</v>
      </c>
      <c r="B28" s="2">
        <f t="shared" si="0"/>
        <v>968</v>
      </c>
      <c r="C28" s="2">
        <v>144</v>
      </c>
      <c r="D28" s="2">
        <v>147</v>
      </c>
      <c r="E28" s="2">
        <v>102</v>
      </c>
      <c r="F28" s="2">
        <v>92</v>
      </c>
      <c r="G28" s="2">
        <v>101</v>
      </c>
      <c r="H28" s="2">
        <v>85</v>
      </c>
      <c r="I28" s="2">
        <v>66</v>
      </c>
      <c r="J28" s="2">
        <v>60</v>
      </c>
      <c r="K28" s="2">
        <v>51</v>
      </c>
      <c r="L28" s="2">
        <v>40</v>
      </c>
      <c r="M28" s="2">
        <v>24</v>
      </c>
      <c r="N28" s="2">
        <v>13</v>
      </c>
      <c r="O28" s="2">
        <v>43</v>
      </c>
    </row>
    <row r="29" spans="1:15" x14ac:dyDescent="0.3">
      <c r="B29" s="2">
        <f t="shared" si="0"/>
        <v>882</v>
      </c>
      <c r="C29" s="2">
        <v>145</v>
      </c>
      <c r="D29" s="2">
        <v>127</v>
      </c>
      <c r="E29" s="2">
        <v>101</v>
      </c>
      <c r="F29" s="2">
        <v>92</v>
      </c>
      <c r="G29" s="2">
        <v>105</v>
      </c>
      <c r="H29" s="2">
        <v>82</v>
      </c>
      <c r="I29" s="2">
        <v>48</v>
      </c>
      <c r="J29" s="2">
        <v>55</v>
      </c>
      <c r="K29" s="2">
        <v>36</v>
      </c>
      <c r="L29" s="2">
        <v>39</v>
      </c>
      <c r="M29" s="2">
        <v>7</v>
      </c>
      <c r="N29" s="2">
        <v>18</v>
      </c>
      <c r="O29" s="2">
        <v>27</v>
      </c>
    </row>
    <row r="30" spans="1:15" x14ac:dyDescent="0.3">
      <c r="A30" t="s">
        <v>161</v>
      </c>
      <c r="B30" s="2">
        <f t="shared" si="0"/>
        <v>658</v>
      </c>
      <c r="C30" s="2">
        <v>121</v>
      </c>
      <c r="D30" s="2">
        <v>100</v>
      </c>
      <c r="E30" s="2">
        <v>70</v>
      </c>
      <c r="F30" s="2">
        <v>60</v>
      </c>
      <c r="G30" s="2">
        <v>57</v>
      </c>
      <c r="H30" s="2">
        <v>52</v>
      </c>
      <c r="I30" s="2">
        <v>32</v>
      </c>
      <c r="J30" s="2">
        <v>38</v>
      </c>
      <c r="K30" s="2">
        <v>37</v>
      </c>
      <c r="L30" s="2">
        <v>26</v>
      </c>
      <c r="M30" s="2">
        <v>18</v>
      </c>
      <c r="N30" s="2">
        <v>8</v>
      </c>
      <c r="O30" s="2">
        <v>39</v>
      </c>
    </row>
    <row r="31" spans="1:15" x14ac:dyDescent="0.3">
      <c r="B31" s="2">
        <f t="shared" si="0"/>
        <v>621</v>
      </c>
      <c r="C31" s="2">
        <v>99</v>
      </c>
      <c r="D31" s="2">
        <v>93</v>
      </c>
      <c r="E31" s="2">
        <v>61</v>
      </c>
      <c r="F31" s="2">
        <v>81</v>
      </c>
      <c r="G31" s="2">
        <v>43</v>
      </c>
      <c r="H31" s="2">
        <v>63</v>
      </c>
      <c r="I31" s="2">
        <v>46</v>
      </c>
      <c r="J31" s="2">
        <v>35</v>
      </c>
      <c r="K31" s="2">
        <v>19</v>
      </c>
      <c r="L31" s="2">
        <v>24</v>
      </c>
      <c r="M31" s="2">
        <v>11</v>
      </c>
      <c r="N31" s="2">
        <v>11</v>
      </c>
      <c r="O31" s="2">
        <v>35</v>
      </c>
    </row>
    <row r="32" spans="1:15" x14ac:dyDescent="0.3">
      <c r="A32" t="s">
        <v>162</v>
      </c>
      <c r="B32" s="2">
        <f t="shared" si="0"/>
        <v>207</v>
      </c>
      <c r="C32" s="2">
        <v>38</v>
      </c>
      <c r="D32" s="2">
        <v>30</v>
      </c>
      <c r="E32" s="2">
        <v>22</v>
      </c>
      <c r="F32" s="2">
        <v>20</v>
      </c>
      <c r="G32" s="2">
        <v>13</v>
      </c>
      <c r="H32" s="2">
        <v>15</v>
      </c>
      <c r="I32" s="2">
        <v>15</v>
      </c>
      <c r="J32" s="2">
        <v>10</v>
      </c>
      <c r="K32" s="2">
        <v>13</v>
      </c>
      <c r="L32" s="2">
        <v>5</v>
      </c>
      <c r="M32" s="2">
        <v>4</v>
      </c>
      <c r="N32" s="2">
        <v>7</v>
      </c>
      <c r="O32" s="2">
        <v>15</v>
      </c>
    </row>
    <row r="33" spans="1:16" x14ac:dyDescent="0.3">
      <c r="B33" s="2">
        <f t="shared" si="0"/>
        <v>193</v>
      </c>
      <c r="C33" s="2">
        <v>40</v>
      </c>
      <c r="D33" s="2">
        <v>24</v>
      </c>
      <c r="E33" s="2">
        <v>20</v>
      </c>
      <c r="F33" s="2">
        <v>22</v>
      </c>
      <c r="G33" s="2">
        <v>15</v>
      </c>
      <c r="H33" s="2">
        <v>21</v>
      </c>
      <c r="I33" s="2">
        <v>12</v>
      </c>
      <c r="J33" s="2">
        <v>8</v>
      </c>
      <c r="K33" s="2">
        <v>10</v>
      </c>
      <c r="L33" s="2">
        <v>2</v>
      </c>
      <c r="M33" s="2">
        <v>5</v>
      </c>
      <c r="N33" s="2">
        <v>2</v>
      </c>
      <c r="O33" s="2">
        <v>12</v>
      </c>
    </row>
    <row r="34" spans="1:16" x14ac:dyDescent="0.3">
      <c r="A34" t="s">
        <v>163</v>
      </c>
      <c r="B34" s="2">
        <f t="shared" si="0"/>
        <v>393</v>
      </c>
      <c r="C34" s="2">
        <v>48</v>
      </c>
      <c r="D34" s="2">
        <v>43</v>
      </c>
      <c r="E34" s="2">
        <v>43</v>
      </c>
      <c r="F34" s="2">
        <v>50</v>
      </c>
      <c r="G34" s="2">
        <v>38</v>
      </c>
      <c r="H34" s="2">
        <v>35</v>
      </c>
      <c r="I34" s="2">
        <v>32</v>
      </c>
      <c r="J34" s="2">
        <v>25</v>
      </c>
      <c r="K34" s="2">
        <v>15</v>
      </c>
      <c r="L34" s="2">
        <v>17</v>
      </c>
      <c r="M34" s="2">
        <v>11</v>
      </c>
      <c r="N34" s="2">
        <v>9</v>
      </c>
      <c r="O34" s="2">
        <v>27</v>
      </c>
      <c r="P34" s="2"/>
    </row>
    <row r="35" spans="1:16" x14ac:dyDescent="0.3">
      <c r="B35" s="2">
        <f t="shared" si="0"/>
        <v>271</v>
      </c>
      <c r="C35" s="2">
        <v>37</v>
      </c>
      <c r="D35" s="2">
        <v>45</v>
      </c>
      <c r="E35" s="2">
        <v>39</v>
      </c>
      <c r="F35" s="2">
        <v>18</v>
      </c>
      <c r="G35" s="2">
        <v>38</v>
      </c>
      <c r="H35" s="2">
        <v>30</v>
      </c>
      <c r="I35" s="2">
        <v>14</v>
      </c>
      <c r="J35" s="2">
        <v>11</v>
      </c>
      <c r="K35" s="2">
        <v>4</v>
      </c>
      <c r="L35" s="2">
        <v>7</v>
      </c>
      <c r="M35" s="2">
        <v>6</v>
      </c>
      <c r="N35" s="2">
        <v>7</v>
      </c>
      <c r="O35" s="2">
        <v>15</v>
      </c>
    </row>
    <row r="36" spans="1:16" x14ac:dyDescent="0.3">
      <c r="A36" t="s">
        <v>164</v>
      </c>
      <c r="B36" s="2">
        <f t="shared" si="0"/>
        <v>1022</v>
      </c>
      <c r="C36" s="2">
        <v>186</v>
      </c>
      <c r="D36" s="2">
        <v>155</v>
      </c>
      <c r="E36" s="2">
        <v>118</v>
      </c>
      <c r="F36" s="2">
        <v>100</v>
      </c>
      <c r="G36" s="2">
        <v>55</v>
      </c>
      <c r="H36" s="2">
        <v>77</v>
      </c>
      <c r="I36" s="2">
        <v>61</v>
      </c>
      <c r="J36" s="2">
        <v>62</v>
      </c>
      <c r="K36" s="2">
        <v>53</v>
      </c>
      <c r="L36" s="2">
        <v>38</v>
      </c>
      <c r="M36" s="2">
        <v>29</v>
      </c>
      <c r="N36" s="2">
        <v>31</v>
      </c>
      <c r="O36" s="2">
        <v>57</v>
      </c>
    </row>
    <row r="37" spans="1:16" x14ac:dyDescent="0.3">
      <c r="B37" s="2">
        <f t="shared" si="0"/>
        <v>942</v>
      </c>
      <c r="C37" s="2">
        <v>165</v>
      </c>
      <c r="D37" s="2">
        <v>136</v>
      </c>
      <c r="E37" s="2">
        <v>116</v>
      </c>
      <c r="F37" s="2">
        <v>83</v>
      </c>
      <c r="G37" s="2">
        <v>89</v>
      </c>
      <c r="H37" s="2">
        <v>75</v>
      </c>
      <c r="I37" s="2">
        <v>66</v>
      </c>
      <c r="J37" s="2">
        <v>58</v>
      </c>
      <c r="K37" s="2">
        <v>39</v>
      </c>
      <c r="L37" s="2">
        <v>25</v>
      </c>
      <c r="M37" s="2">
        <v>35</v>
      </c>
      <c r="N37" s="2">
        <v>16</v>
      </c>
      <c r="O37" s="2">
        <v>39</v>
      </c>
    </row>
    <row r="38" spans="1:16" x14ac:dyDescent="0.3">
      <c r="A38" t="s">
        <v>184</v>
      </c>
      <c r="B38" s="2">
        <f t="shared" si="0"/>
        <v>572</v>
      </c>
      <c r="C38" s="2">
        <v>75</v>
      </c>
      <c r="D38" s="2">
        <v>80</v>
      </c>
      <c r="E38" s="2">
        <v>69</v>
      </c>
      <c r="F38" s="2">
        <v>51</v>
      </c>
      <c r="G38" s="2">
        <v>51</v>
      </c>
      <c r="H38" s="2">
        <v>49</v>
      </c>
      <c r="I38" s="2">
        <v>34</v>
      </c>
      <c r="J38" s="2">
        <v>41</v>
      </c>
      <c r="K38" s="2">
        <v>27</v>
      </c>
      <c r="L38" s="2">
        <v>35</v>
      </c>
      <c r="M38" s="2">
        <v>19</v>
      </c>
      <c r="N38" s="2">
        <v>11</v>
      </c>
      <c r="O38" s="2">
        <v>30</v>
      </c>
    </row>
    <row r="39" spans="1:16" x14ac:dyDescent="0.3">
      <c r="B39" s="2">
        <f t="shared" si="0"/>
        <v>494</v>
      </c>
      <c r="C39" s="2">
        <v>92</v>
      </c>
      <c r="D39" s="2">
        <v>67</v>
      </c>
      <c r="E39" s="2">
        <v>58</v>
      </c>
      <c r="F39" s="2">
        <v>56</v>
      </c>
      <c r="G39" s="2">
        <v>38</v>
      </c>
      <c r="H39" s="2">
        <v>36</v>
      </c>
      <c r="I39" s="2">
        <v>36</v>
      </c>
      <c r="J39" s="2">
        <v>32</v>
      </c>
      <c r="K39" s="2">
        <v>27</v>
      </c>
      <c r="L39" s="2">
        <v>23</v>
      </c>
      <c r="M39" s="2">
        <v>9</v>
      </c>
      <c r="N39" s="2">
        <v>7</v>
      </c>
      <c r="O39" s="2">
        <v>13</v>
      </c>
    </row>
    <row r="40" spans="1:16" x14ac:dyDescent="0.3">
      <c r="A40" t="s">
        <v>175</v>
      </c>
      <c r="B40" s="2">
        <f t="shared" si="0"/>
        <v>290</v>
      </c>
      <c r="C40" s="2">
        <v>52</v>
      </c>
      <c r="D40" s="2">
        <v>46</v>
      </c>
      <c r="E40" s="2">
        <v>27</v>
      </c>
      <c r="F40" s="2">
        <v>22</v>
      </c>
      <c r="G40" s="2">
        <v>14</v>
      </c>
      <c r="H40" s="2">
        <v>26</v>
      </c>
      <c r="I40" s="2">
        <v>33</v>
      </c>
      <c r="J40" s="2">
        <v>26</v>
      </c>
      <c r="K40" s="2">
        <v>8</v>
      </c>
      <c r="L40" s="2">
        <v>18</v>
      </c>
      <c r="M40" s="2">
        <v>7</v>
      </c>
      <c r="N40" s="2">
        <v>7</v>
      </c>
      <c r="O40" s="2">
        <v>4</v>
      </c>
    </row>
    <row r="41" spans="1:16" x14ac:dyDescent="0.3">
      <c r="B41" s="2">
        <f t="shared" si="0"/>
        <v>284</v>
      </c>
      <c r="C41" s="2">
        <v>49</v>
      </c>
      <c r="D41" s="2">
        <v>35</v>
      </c>
      <c r="E41" s="2">
        <v>32</v>
      </c>
      <c r="F41" s="2">
        <v>20</v>
      </c>
      <c r="G41" s="2">
        <v>13</v>
      </c>
      <c r="H41" s="2">
        <v>40</v>
      </c>
      <c r="I41" s="2">
        <v>24</v>
      </c>
      <c r="J41" s="2">
        <v>27</v>
      </c>
      <c r="K41" s="2">
        <v>7</v>
      </c>
      <c r="L41" s="2">
        <v>14</v>
      </c>
      <c r="M41" s="2">
        <v>15</v>
      </c>
      <c r="N41" s="2">
        <v>5</v>
      </c>
      <c r="O41" s="2">
        <v>3</v>
      </c>
    </row>
    <row r="42" spans="1:16" x14ac:dyDescent="0.3">
      <c r="A42" t="s">
        <v>174</v>
      </c>
      <c r="B42" s="2">
        <f t="shared" si="0"/>
        <v>519</v>
      </c>
      <c r="C42" s="2">
        <v>75</v>
      </c>
      <c r="D42" s="2">
        <v>65</v>
      </c>
      <c r="E42" s="2">
        <v>64</v>
      </c>
      <c r="F42" s="2">
        <v>34</v>
      </c>
      <c r="G42" s="2">
        <v>20</v>
      </c>
      <c r="H42" s="2">
        <v>71</v>
      </c>
      <c r="I42" s="2">
        <v>73</v>
      </c>
      <c r="J42" s="2">
        <v>48</v>
      </c>
      <c r="K42" s="2">
        <v>20</v>
      </c>
      <c r="L42" s="2">
        <v>17</v>
      </c>
      <c r="M42" s="2">
        <v>24</v>
      </c>
      <c r="N42" s="2">
        <v>7</v>
      </c>
      <c r="O42" s="2">
        <v>1</v>
      </c>
    </row>
    <row r="43" spans="1:16" x14ac:dyDescent="0.3">
      <c r="B43" s="2">
        <f t="shared" si="0"/>
        <v>465</v>
      </c>
      <c r="C43" s="2">
        <v>50</v>
      </c>
      <c r="D43" s="2">
        <v>53</v>
      </c>
      <c r="E43" s="2">
        <v>50</v>
      </c>
      <c r="F43" s="2">
        <v>18</v>
      </c>
      <c r="G43" s="2">
        <v>25</v>
      </c>
      <c r="H43" s="2">
        <v>74</v>
      </c>
      <c r="I43" s="2">
        <v>69</v>
      </c>
      <c r="J43" s="2">
        <v>45</v>
      </c>
      <c r="K43" s="2">
        <v>22</v>
      </c>
      <c r="L43" s="2">
        <v>32</v>
      </c>
      <c r="M43" s="2">
        <v>22</v>
      </c>
      <c r="N43" s="2">
        <v>3</v>
      </c>
      <c r="O43" s="2">
        <v>2</v>
      </c>
    </row>
    <row r="44" spans="1:16" x14ac:dyDescent="0.3">
      <c r="A44" t="s">
        <v>156</v>
      </c>
      <c r="B44" s="2">
        <f t="shared" si="0"/>
        <v>176</v>
      </c>
      <c r="C44" s="2">
        <v>6</v>
      </c>
      <c r="D44" s="2">
        <v>11</v>
      </c>
      <c r="E44" s="2">
        <v>20</v>
      </c>
      <c r="F44" s="2">
        <v>27</v>
      </c>
      <c r="G44" s="2">
        <v>27</v>
      </c>
      <c r="H44" s="2">
        <v>26</v>
      </c>
      <c r="I44" s="2">
        <v>22</v>
      </c>
      <c r="J44" s="2">
        <v>11</v>
      </c>
      <c r="K44" s="2">
        <v>13</v>
      </c>
      <c r="L44" s="2">
        <v>3</v>
      </c>
      <c r="M44" s="2">
        <v>2</v>
      </c>
      <c r="N44" s="2">
        <v>2</v>
      </c>
      <c r="O44" s="2">
        <v>6</v>
      </c>
    </row>
    <row r="45" spans="1:16" x14ac:dyDescent="0.3">
      <c r="B45" s="2">
        <f t="shared" si="0"/>
        <v>119</v>
      </c>
      <c r="C45" s="2">
        <v>8</v>
      </c>
      <c r="D45" s="2">
        <v>23</v>
      </c>
      <c r="E45" s="2">
        <v>18</v>
      </c>
      <c r="F45" s="2">
        <v>15</v>
      </c>
      <c r="G45" s="2">
        <v>17</v>
      </c>
      <c r="H45" s="2">
        <v>10</v>
      </c>
      <c r="I45" s="2">
        <v>8</v>
      </c>
      <c r="J45" s="2">
        <v>3</v>
      </c>
      <c r="K45" s="2">
        <v>5</v>
      </c>
      <c r="L45" s="2">
        <v>3</v>
      </c>
      <c r="M45" s="2">
        <v>1</v>
      </c>
      <c r="N45" s="2">
        <v>2</v>
      </c>
      <c r="O45" s="2">
        <v>6</v>
      </c>
    </row>
    <row r="46" spans="1:16" x14ac:dyDescent="0.3">
      <c r="A46" t="s">
        <v>72</v>
      </c>
      <c r="B46" s="2">
        <f t="shared" si="0"/>
        <v>2291</v>
      </c>
      <c r="C46" s="2">
        <v>123</v>
      </c>
      <c r="D46" s="2">
        <v>92</v>
      </c>
      <c r="E46" s="2">
        <v>134</v>
      </c>
      <c r="F46" s="2">
        <v>489</v>
      </c>
      <c r="G46" s="2">
        <v>517</v>
      </c>
      <c r="H46" s="2">
        <v>417</v>
      </c>
      <c r="I46" s="2">
        <v>197</v>
      </c>
      <c r="J46" s="2">
        <v>136</v>
      </c>
      <c r="K46" s="2">
        <v>67</v>
      </c>
      <c r="L46" s="2">
        <v>40</v>
      </c>
      <c r="M46" s="2">
        <v>35</v>
      </c>
      <c r="N46" s="2">
        <v>18</v>
      </c>
      <c r="O46" s="2">
        <v>26</v>
      </c>
    </row>
    <row r="47" spans="1:16" x14ac:dyDescent="0.3">
      <c r="B47" s="2">
        <f t="shared" si="0"/>
        <v>512</v>
      </c>
      <c r="C47" s="2">
        <v>102</v>
      </c>
      <c r="D47" s="2">
        <v>77</v>
      </c>
      <c r="E47" s="2">
        <v>57</v>
      </c>
      <c r="F47" s="2">
        <v>63</v>
      </c>
      <c r="G47" s="2">
        <v>79</v>
      </c>
      <c r="H47" s="2">
        <v>56</v>
      </c>
      <c r="I47" s="2">
        <v>41</v>
      </c>
      <c r="J47" s="2">
        <v>20</v>
      </c>
      <c r="K47" s="2">
        <v>6</v>
      </c>
      <c r="L47" s="2">
        <v>4</v>
      </c>
      <c r="M47" s="2">
        <v>3</v>
      </c>
      <c r="N47" s="2">
        <v>4</v>
      </c>
      <c r="O47" s="2">
        <v>0</v>
      </c>
    </row>
    <row r="48" spans="1:16" x14ac:dyDescent="0.3">
      <c r="A48" t="s">
        <v>166</v>
      </c>
      <c r="B48" s="2">
        <f t="shared" si="0"/>
        <v>0</v>
      </c>
    </row>
    <row r="49" spans="1:15" x14ac:dyDescent="0.3">
      <c r="B49" s="2">
        <f t="shared" si="0"/>
        <v>0</v>
      </c>
    </row>
    <row r="50" spans="1:15" x14ac:dyDescent="0.3">
      <c r="A50" t="s">
        <v>167</v>
      </c>
      <c r="B50" s="2">
        <f t="shared" si="0"/>
        <v>5741</v>
      </c>
      <c r="C50" s="2">
        <v>925</v>
      </c>
      <c r="D50" s="2">
        <v>828</v>
      </c>
      <c r="E50" s="2">
        <v>840</v>
      </c>
      <c r="F50" s="2">
        <v>626</v>
      </c>
      <c r="G50" s="2">
        <v>319</v>
      </c>
      <c r="H50" s="2">
        <v>398</v>
      </c>
      <c r="I50" s="2">
        <v>338</v>
      </c>
      <c r="J50" s="2">
        <v>314</v>
      </c>
      <c r="K50" s="2">
        <v>266</v>
      </c>
      <c r="L50" s="2">
        <v>266</v>
      </c>
      <c r="M50" s="2">
        <v>191</v>
      </c>
      <c r="N50" s="2">
        <v>128</v>
      </c>
      <c r="O50" s="2">
        <v>302</v>
      </c>
    </row>
    <row r="51" spans="1:15" x14ac:dyDescent="0.3">
      <c r="B51" s="2">
        <f t="shared" si="0"/>
        <v>5337</v>
      </c>
      <c r="C51" s="2">
        <v>819</v>
      </c>
      <c r="D51" s="2">
        <v>754</v>
      </c>
      <c r="E51" s="2">
        <v>734</v>
      </c>
      <c r="F51" s="2">
        <v>661</v>
      </c>
      <c r="G51" s="2">
        <v>406</v>
      </c>
      <c r="H51" s="2">
        <v>481</v>
      </c>
      <c r="I51" s="2">
        <v>401</v>
      </c>
      <c r="J51" s="2">
        <v>263</v>
      </c>
      <c r="K51" s="2">
        <v>239</v>
      </c>
      <c r="L51" s="2">
        <v>197</v>
      </c>
      <c r="M51" s="2">
        <v>119</v>
      </c>
      <c r="N51" s="2">
        <v>89</v>
      </c>
      <c r="O51" s="2">
        <v>174</v>
      </c>
    </row>
    <row r="52" spans="1:15" x14ac:dyDescent="0.3">
      <c r="A52" t="s">
        <v>168</v>
      </c>
      <c r="B52" s="2">
        <f t="shared" si="0"/>
        <v>878</v>
      </c>
      <c r="C52" s="2">
        <v>189</v>
      </c>
      <c r="D52" s="2">
        <v>139</v>
      </c>
      <c r="E52" s="2">
        <v>122</v>
      </c>
      <c r="F52" s="2">
        <v>89</v>
      </c>
      <c r="G52" s="2">
        <v>29</v>
      </c>
      <c r="H52" s="2">
        <v>47</v>
      </c>
      <c r="I52" s="2">
        <v>51</v>
      </c>
      <c r="J52" s="2">
        <v>34</v>
      </c>
      <c r="K52" s="2">
        <v>32</v>
      </c>
      <c r="L52" s="2">
        <v>31</v>
      </c>
      <c r="M52" s="2">
        <v>25</v>
      </c>
      <c r="N52" s="2">
        <v>16</v>
      </c>
      <c r="O52" s="2">
        <v>74</v>
      </c>
    </row>
    <row r="53" spans="1:15" x14ac:dyDescent="0.3">
      <c r="B53" s="2">
        <f t="shared" si="0"/>
        <v>831</v>
      </c>
      <c r="C53" s="2">
        <v>175</v>
      </c>
      <c r="D53" s="2">
        <v>139</v>
      </c>
      <c r="E53" s="2">
        <v>107</v>
      </c>
      <c r="F53" s="2">
        <v>85</v>
      </c>
      <c r="G53" s="2">
        <v>48</v>
      </c>
      <c r="H53" s="2">
        <v>87</v>
      </c>
      <c r="I53" s="2">
        <v>44</v>
      </c>
      <c r="J53" s="2">
        <v>23</v>
      </c>
      <c r="K53" s="2">
        <v>28</v>
      </c>
      <c r="L53" s="2">
        <v>29</v>
      </c>
      <c r="M53" s="2">
        <v>14</v>
      </c>
      <c r="N53" s="2">
        <v>6</v>
      </c>
      <c r="O53" s="2">
        <v>46</v>
      </c>
    </row>
    <row r="54" spans="1:15" x14ac:dyDescent="0.3">
      <c r="A54" t="s">
        <v>169</v>
      </c>
      <c r="B54" s="2">
        <f t="shared" si="0"/>
        <v>430</v>
      </c>
      <c r="C54" s="2">
        <v>61</v>
      </c>
      <c r="D54" s="2">
        <v>76</v>
      </c>
      <c r="E54" s="2">
        <v>54</v>
      </c>
      <c r="F54" s="2">
        <v>76</v>
      </c>
      <c r="G54" s="2">
        <v>20</v>
      </c>
      <c r="H54" s="2">
        <v>46</v>
      </c>
      <c r="I54" s="2">
        <v>26</v>
      </c>
      <c r="J54" s="2">
        <v>30</v>
      </c>
      <c r="K54" s="2">
        <v>18</v>
      </c>
      <c r="L54" s="2">
        <v>11</v>
      </c>
      <c r="M54" s="2">
        <v>6</v>
      </c>
      <c r="N54" s="2">
        <v>2</v>
      </c>
      <c r="O54" s="2">
        <v>4</v>
      </c>
    </row>
    <row r="55" spans="1:15" x14ac:dyDescent="0.3">
      <c r="B55" s="2">
        <f t="shared" si="0"/>
        <v>407</v>
      </c>
      <c r="C55" s="2">
        <v>61</v>
      </c>
      <c r="D55" s="2">
        <v>56</v>
      </c>
      <c r="E55" s="2">
        <v>51</v>
      </c>
      <c r="F55" s="2">
        <v>64</v>
      </c>
      <c r="G55" s="2">
        <v>37</v>
      </c>
      <c r="H55" s="2">
        <v>47</v>
      </c>
      <c r="I55" s="2">
        <v>26</v>
      </c>
      <c r="J55" s="2">
        <v>31</v>
      </c>
      <c r="K55" s="2">
        <v>15</v>
      </c>
      <c r="L55" s="2">
        <v>6</v>
      </c>
      <c r="M55" s="2">
        <v>1</v>
      </c>
      <c r="N55" s="2">
        <v>4</v>
      </c>
      <c r="O55" s="2">
        <v>8</v>
      </c>
    </row>
    <row r="56" spans="1:15" x14ac:dyDescent="0.3">
      <c r="A56" t="s">
        <v>170</v>
      </c>
      <c r="B56" s="2">
        <f t="shared" si="0"/>
        <v>100</v>
      </c>
      <c r="C56" s="2">
        <v>15</v>
      </c>
      <c r="D56" s="2">
        <v>17</v>
      </c>
      <c r="E56" s="2">
        <v>15</v>
      </c>
      <c r="F56" s="2">
        <v>14</v>
      </c>
      <c r="G56" s="2">
        <v>3</v>
      </c>
      <c r="H56" s="2">
        <v>7</v>
      </c>
      <c r="I56" s="2">
        <v>5</v>
      </c>
      <c r="J56" s="2">
        <v>5</v>
      </c>
      <c r="K56" s="2">
        <v>2</v>
      </c>
      <c r="L56" s="2">
        <v>4</v>
      </c>
      <c r="M56" s="2">
        <v>6</v>
      </c>
      <c r="N56" s="2">
        <v>1</v>
      </c>
      <c r="O56" s="2">
        <v>6</v>
      </c>
    </row>
    <row r="57" spans="1:15" x14ac:dyDescent="0.3">
      <c r="B57" s="2">
        <f t="shared" si="0"/>
        <v>122</v>
      </c>
      <c r="C57" s="2">
        <v>20</v>
      </c>
      <c r="D57" s="2">
        <v>17</v>
      </c>
      <c r="E57" s="2">
        <v>10</v>
      </c>
      <c r="F57" s="2">
        <v>11</v>
      </c>
      <c r="G57" s="2">
        <v>6</v>
      </c>
      <c r="H57" s="2">
        <v>19</v>
      </c>
      <c r="I57" s="2">
        <v>7</v>
      </c>
      <c r="J57" s="2">
        <v>4</v>
      </c>
      <c r="K57" s="2">
        <v>3</v>
      </c>
      <c r="L57" s="2">
        <v>4</v>
      </c>
      <c r="M57" s="2">
        <v>7</v>
      </c>
      <c r="N57" s="2">
        <v>3</v>
      </c>
      <c r="O57" s="2">
        <v>11</v>
      </c>
    </row>
    <row r="58" spans="1:15" x14ac:dyDescent="0.3">
      <c r="A58" t="s">
        <v>171</v>
      </c>
      <c r="B58" s="2">
        <f t="shared" si="0"/>
        <v>0</v>
      </c>
    </row>
    <row r="59" spans="1:15" x14ac:dyDescent="0.3">
      <c r="B59" s="2">
        <f t="shared" si="0"/>
        <v>0</v>
      </c>
    </row>
    <row r="60" spans="1:15" x14ac:dyDescent="0.3">
      <c r="A60" t="s">
        <v>172</v>
      </c>
      <c r="B60" s="2">
        <f t="shared" si="0"/>
        <v>870</v>
      </c>
      <c r="C60" s="2">
        <v>163</v>
      </c>
      <c r="D60" s="2">
        <v>112</v>
      </c>
      <c r="E60" s="2">
        <v>110</v>
      </c>
      <c r="F60" s="2">
        <v>97</v>
      </c>
      <c r="G60" s="2">
        <v>69</v>
      </c>
      <c r="H60" s="2">
        <v>72</v>
      </c>
      <c r="I60" s="2">
        <v>49</v>
      </c>
      <c r="J60" s="2">
        <v>27</v>
      </c>
      <c r="K60" s="2">
        <v>28</v>
      </c>
      <c r="L60" s="2">
        <v>22</v>
      </c>
      <c r="M60" s="2">
        <v>28</v>
      </c>
      <c r="N60" s="2">
        <v>18</v>
      </c>
      <c r="O60" s="2">
        <v>75</v>
      </c>
    </row>
    <row r="61" spans="1:15" x14ac:dyDescent="0.3">
      <c r="B61" s="2">
        <f t="shared" si="0"/>
        <v>732</v>
      </c>
      <c r="C61" s="2">
        <v>134</v>
      </c>
      <c r="D61" s="2">
        <v>132</v>
      </c>
      <c r="E61" s="2">
        <v>93</v>
      </c>
      <c r="F61" s="2">
        <v>62</v>
      </c>
      <c r="G61">
        <v>63</v>
      </c>
      <c r="H61" s="2">
        <v>52</v>
      </c>
      <c r="I61" s="2">
        <v>41</v>
      </c>
      <c r="J61" s="2">
        <v>21</v>
      </c>
      <c r="K61" s="2">
        <v>36</v>
      </c>
      <c r="L61" s="2">
        <v>16</v>
      </c>
      <c r="M61" s="2">
        <v>15</v>
      </c>
      <c r="N61" s="2">
        <v>4</v>
      </c>
      <c r="O61" s="2">
        <v>63</v>
      </c>
    </row>
    <row r="62" spans="1:15" x14ac:dyDescent="0.3">
      <c r="A62" t="s">
        <v>173</v>
      </c>
      <c r="B62" s="2">
        <f t="shared" si="0"/>
        <v>2421</v>
      </c>
      <c r="C62" s="2">
        <v>462</v>
      </c>
      <c r="D62" s="2">
        <v>364</v>
      </c>
      <c r="E62" s="2">
        <v>312</v>
      </c>
      <c r="F62" s="2">
        <v>197</v>
      </c>
      <c r="G62" s="2">
        <v>215</v>
      </c>
      <c r="H62" s="2">
        <v>185</v>
      </c>
      <c r="I62" s="2">
        <v>127</v>
      </c>
      <c r="J62" s="2">
        <v>111</v>
      </c>
      <c r="K62" s="2">
        <v>79</v>
      </c>
      <c r="L62" s="2">
        <v>84</v>
      </c>
      <c r="M62" s="2">
        <v>70</v>
      </c>
      <c r="N62" s="2">
        <v>40</v>
      </c>
      <c r="O62" s="2">
        <v>175</v>
      </c>
    </row>
    <row r="63" spans="1:15" x14ac:dyDescent="0.3">
      <c r="B63" s="2">
        <f t="shared" si="0"/>
        <v>2188</v>
      </c>
      <c r="C63" s="2">
        <v>438</v>
      </c>
      <c r="D63" s="2">
        <v>355</v>
      </c>
      <c r="E63" s="2">
        <v>270</v>
      </c>
      <c r="F63" s="2">
        <v>231</v>
      </c>
      <c r="G63" s="2">
        <v>197</v>
      </c>
      <c r="H63" s="2">
        <v>155</v>
      </c>
      <c r="I63" s="2">
        <v>140</v>
      </c>
      <c r="J63" s="2">
        <v>86</v>
      </c>
      <c r="K63" s="2">
        <v>70</v>
      </c>
      <c r="L63" s="2">
        <v>60</v>
      </c>
      <c r="M63" s="2">
        <v>33</v>
      </c>
      <c r="N63" s="2">
        <v>46</v>
      </c>
      <c r="O63" s="2">
        <v>107</v>
      </c>
    </row>
    <row r="64" spans="1:15" x14ac:dyDescent="0.3">
      <c r="A64" t="s">
        <v>156</v>
      </c>
      <c r="B64" s="2">
        <f t="shared" si="0"/>
        <v>0</v>
      </c>
    </row>
    <row r="65" spans="1:15" x14ac:dyDescent="0.3">
      <c r="A65" s="8" t="s">
        <v>190</v>
      </c>
      <c r="B65" s="54"/>
      <c r="C65" s="54"/>
      <c r="D65" s="54"/>
      <c r="E65" s="54"/>
      <c r="F65" s="54"/>
    </row>
    <row r="67" spans="1:15" x14ac:dyDescent="0.3">
      <c r="A67" t="s">
        <v>189</v>
      </c>
    </row>
    <row r="68" spans="1:15" x14ac:dyDescent="0.3">
      <c r="A68" t="s">
        <v>188</v>
      </c>
      <c r="B68" s="2">
        <f>B71+B74</f>
        <v>2803</v>
      </c>
      <c r="C68" s="2">
        <f t="shared" ref="C68:O68" si="1">C71+C74</f>
        <v>225</v>
      </c>
      <c r="D68" s="2">
        <f t="shared" si="1"/>
        <v>169</v>
      </c>
      <c r="E68" s="2">
        <f t="shared" si="1"/>
        <v>191</v>
      </c>
      <c r="F68" s="2">
        <f t="shared" si="1"/>
        <v>552</v>
      </c>
      <c r="G68" s="2">
        <f t="shared" si="1"/>
        <v>596</v>
      </c>
      <c r="H68" s="2">
        <f t="shared" si="1"/>
        <v>473</v>
      </c>
      <c r="I68" s="2">
        <f t="shared" si="1"/>
        <v>238</v>
      </c>
      <c r="J68" s="2">
        <f t="shared" si="1"/>
        <v>156</v>
      </c>
      <c r="K68" s="2">
        <f t="shared" si="1"/>
        <v>73</v>
      </c>
      <c r="L68" s="2">
        <f t="shared" si="1"/>
        <v>44</v>
      </c>
      <c r="M68" s="2">
        <f t="shared" si="1"/>
        <v>38</v>
      </c>
      <c r="N68" s="2">
        <f t="shared" si="1"/>
        <v>22</v>
      </c>
      <c r="O68" s="2">
        <f t="shared" si="1"/>
        <v>26</v>
      </c>
    </row>
    <row r="69" spans="1:15" x14ac:dyDescent="0.3">
      <c r="A69" t="s">
        <v>185</v>
      </c>
      <c r="B69" s="2">
        <f t="shared" ref="B69:O70" si="2">B72+B75</f>
        <v>2291</v>
      </c>
      <c r="C69" s="2">
        <f t="shared" si="2"/>
        <v>123</v>
      </c>
      <c r="D69" s="2">
        <f t="shared" si="2"/>
        <v>92</v>
      </c>
      <c r="E69" s="2">
        <f t="shared" si="2"/>
        <v>134</v>
      </c>
      <c r="F69" s="2">
        <f t="shared" si="2"/>
        <v>489</v>
      </c>
      <c r="G69" s="2">
        <f t="shared" si="2"/>
        <v>517</v>
      </c>
      <c r="H69" s="2">
        <f t="shared" si="2"/>
        <v>417</v>
      </c>
      <c r="I69" s="2">
        <f t="shared" si="2"/>
        <v>197</v>
      </c>
      <c r="J69" s="2">
        <f t="shared" si="2"/>
        <v>136</v>
      </c>
      <c r="K69" s="2">
        <f t="shared" si="2"/>
        <v>67</v>
      </c>
      <c r="L69" s="2">
        <f t="shared" si="2"/>
        <v>40</v>
      </c>
      <c r="M69" s="2">
        <f t="shared" si="2"/>
        <v>35</v>
      </c>
      <c r="N69" s="2">
        <f t="shared" si="2"/>
        <v>18</v>
      </c>
      <c r="O69" s="2">
        <f t="shared" si="2"/>
        <v>26</v>
      </c>
    </row>
    <row r="70" spans="1:15" x14ac:dyDescent="0.3">
      <c r="A70" t="s">
        <v>186</v>
      </c>
      <c r="B70" s="2">
        <f t="shared" si="2"/>
        <v>512</v>
      </c>
      <c r="C70" s="2">
        <f t="shared" si="2"/>
        <v>102</v>
      </c>
      <c r="D70" s="2">
        <f t="shared" si="2"/>
        <v>77</v>
      </c>
      <c r="E70" s="2">
        <f t="shared" si="2"/>
        <v>57</v>
      </c>
      <c r="F70" s="2">
        <f t="shared" si="2"/>
        <v>63</v>
      </c>
      <c r="G70" s="2">
        <f t="shared" si="2"/>
        <v>79</v>
      </c>
      <c r="H70" s="2">
        <f t="shared" si="2"/>
        <v>56</v>
      </c>
      <c r="I70" s="2">
        <f t="shared" si="2"/>
        <v>41</v>
      </c>
      <c r="J70" s="2">
        <f t="shared" si="2"/>
        <v>20</v>
      </c>
      <c r="K70" s="2">
        <f t="shared" si="2"/>
        <v>6</v>
      </c>
      <c r="L70" s="2">
        <f t="shared" si="2"/>
        <v>4</v>
      </c>
      <c r="M70" s="2">
        <f t="shared" si="2"/>
        <v>3</v>
      </c>
      <c r="N70" s="2">
        <f t="shared" si="2"/>
        <v>4</v>
      </c>
      <c r="O70" s="2">
        <f t="shared" si="2"/>
        <v>0</v>
      </c>
    </row>
    <row r="71" spans="1:15" x14ac:dyDescent="0.3">
      <c r="A71" t="s">
        <v>143</v>
      </c>
      <c r="B71" s="2">
        <f>B72+B73</f>
        <v>2618</v>
      </c>
      <c r="C71" s="2">
        <f t="shared" ref="C71" si="3">C72+C73</f>
        <v>206</v>
      </c>
      <c r="D71" s="2">
        <f t="shared" ref="D71" si="4">D72+D73</f>
        <v>160</v>
      </c>
      <c r="E71" s="2">
        <f t="shared" ref="E71" si="5">E72+E73</f>
        <v>183</v>
      </c>
      <c r="F71" s="2">
        <f t="shared" ref="F71" si="6">F72+F73</f>
        <v>522</v>
      </c>
      <c r="G71" s="2">
        <f t="shared" ref="G71" si="7">G72+G73</f>
        <v>563</v>
      </c>
      <c r="H71" s="2">
        <f t="shared" ref="H71" si="8">H72+H73</f>
        <v>434</v>
      </c>
      <c r="I71" s="2">
        <f t="shared" ref="I71" si="9">I72+I73</f>
        <v>217</v>
      </c>
      <c r="J71" s="2">
        <f t="shared" ref="J71" si="10">J72+J73</f>
        <v>147</v>
      </c>
      <c r="K71" s="2">
        <f t="shared" ref="K71" si="11">K72+K73</f>
        <v>63</v>
      </c>
      <c r="L71" s="2">
        <f t="shared" ref="L71" si="12">L72+L73</f>
        <v>40</v>
      </c>
      <c r="M71" s="2">
        <f t="shared" ref="M71" si="13">M72+M73</f>
        <v>36</v>
      </c>
      <c r="N71" s="2">
        <f t="shared" ref="N71" si="14">N72+N73</f>
        <v>22</v>
      </c>
      <c r="O71" s="2">
        <f t="shared" ref="O71" si="15">O72+O73</f>
        <v>25</v>
      </c>
    </row>
    <row r="72" spans="1:15" x14ac:dyDescent="0.3">
      <c r="A72" t="s">
        <v>185</v>
      </c>
      <c r="B72" s="2">
        <f t="shared" ref="B72:B76" si="16">SUM(C72:O72)</f>
        <v>2154</v>
      </c>
      <c r="C72" s="2">
        <v>111</v>
      </c>
      <c r="D72" s="2">
        <v>88</v>
      </c>
      <c r="E72" s="2">
        <v>130</v>
      </c>
      <c r="F72" s="2">
        <v>465</v>
      </c>
      <c r="G72" s="2">
        <v>491</v>
      </c>
      <c r="H72" s="2">
        <v>386</v>
      </c>
      <c r="I72" s="2">
        <v>184</v>
      </c>
      <c r="J72" s="2">
        <v>128</v>
      </c>
      <c r="K72" s="2">
        <v>58</v>
      </c>
      <c r="L72" s="2">
        <v>37</v>
      </c>
      <c r="M72" s="2">
        <v>33</v>
      </c>
      <c r="N72" s="2">
        <v>18</v>
      </c>
      <c r="O72" s="2">
        <v>25</v>
      </c>
    </row>
    <row r="73" spans="1:15" x14ac:dyDescent="0.3">
      <c r="A73" t="s">
        <v>186</v>
      </c>
      <c r="B73" s="2">
        <f t="shared" si="16"/>
        <v>464</v>
      </c>
      <c r="C73" s="2">
        <v>95</v>
      </c>
      <c r="D73" s="2">
        <v>72</v>
      </c>
      <c r="E73" s="2">
        <v>53</v>
      </c>
      <c r="F73" s="2">
        <v>57</v>
      </c>
      <c r="G73" s="2">
        <v>72</v>
      </c>
      <c r="H73" s="2">
        <v>48</v>
      </c>
      <c r="I73" s="2">
        <v>33</v>
      </c>
      <c r="J73" s="2">
        <v>19</v>
      </c>
      <c r="K73" s="2">
        <v>5</v>
      </c>
      <c r="L73" s="2">
        <v>3</v>
      </c>
      <c r="M73" s="2">
        <v>3</v>
      </c>
      <c r="N73" s="2">
        <v>4</v>
      </c>
      <c r="O73" s="2">
        <v>0</v>
      </c>
    </row>
    <row r="74" spans="1:15" x14ac:dyDescent="0.3">
      <c r="A74" t="s">
        <v>187</v>
      </c>
      <c r="B74" s="2">
        <f>B75+B76</f>
        <v>185</v>
      </c>
      <c r="C74" s="2">
        <f t="shared" ref="C74:O74" si="17">C75+C76</f>
        <v>19</v>
      </c>
      <c r="D74" s="2">
        <f t="shared" si="17"/>
        <v>9</v>
      </c>
      <c r="E74" s="2">
        <f t="shared" si="17"/>
        <v>8</v>
      </c>
      <c r="F74" s="2">
        <f t="shared" si="17"/>
        <v>30</v>
      </c>
      <c r="G74" s="2">
        <f t="shared" si="17"/>
        <v>33</v>
      </c>
      <c r="H74" s="2">
        <f t="shared" si="17"/>
        <v>39</v>
      </c>
      <c r="I74" s="2">
        <f t="shared" si="17"/>
        <v>21</v>
      </c>
      <c r="J74" s="2">
        <f t="shared" si="17"/>
        <v>9</v>
      </c>
      <c r="K74" s="2">
        <f t="shared" si="17"/>
        <v>10</v>
      </c>
      <c r="L74" s="2">
        <f t="shared" si="17"/>
        <v>4</v>
      </c>
      <c r="M74" s="2">
        <f t="shared" si="17"/>
        <v>2</v>
      </c>
      <c r="N74" s="2">
        <f t="shared" si="17"/>
        <v>0</v>
      </c>
      <c r="O74" s="2">
        <f t="shared" si="17"/>
        <v>1</v>
      </c>
    </row>
    <row r="75" spans="1:15" x14ac:dyDescent="0.3">
      <c r="A75" t="s">
        <v>185</v>
      </c>
      <c r="B75" s="2">
        <f t="shared" si="16"/>
        <v>137</v>
      </c>
      <c r="C75" s="2">
        <v>12</v>
      </c>
      <c r="D75" s="2">
        <v>4</v>
      </c>
      <c r="E75" s="2">
        <v>4</v>
      </c>
      <c r="F75" s="2">
        <v>24</v>
      </c>
      <c r="G75" s="2">
        <v>26</v>
      </c>
      <c r="H75" s="2">
        <v>31</v>
      </c>
      <c r="I75" s="2">
        <v>13</v>
      </c>
      <c r="J75" s="2">
        <v>8</v>
      </c>
      <c r="K75" s="2">
        <v>9</v>
      </c>
      <c r="L75" s="2">
        <v>3</v>
      </c>
      <c r="M75" s="2">
        <v>2</v>
      </c>
      <c r="N75" s="2">
        <v>0</v>
      </c>
      <c r="O75" s="2">
        <v>1</v>
      </c>
    </row>
    <row r="76" spans="1:15" x14ac:dyDescent="0.3">
      <c r="A76" t="s">
        <v>186</v>
      </c>
      <c r="B76" s="2">
        <f t="shared" si="16"/>
        <v>48</v>
      </c>
      <c r="C76" s="2">
        <v>7</v>
      </c>
      <c r="D76" s="2">
        <v>5</v>
      </c>
      <c r="E76" s="2">
        <v>4</v>
      </c>
      <c r="F76" s="2">
        <v>6</v>
      </c>
      <c r="G76" s="2">
        <v>7</v>
      </c>
      <c r="H76" s="2">
        <v>8</v>
      </c>
      <c r="I76" s="2">
        <v>8</v>
      </c>
      <c r="J76" s="2">
        <v>1</v>
      </c>
      <c r="K76" s="2">
        <v>1</v>
      </c>
      <c r="L76" s="2">
        <v>1</v>
      </c>
      <c r="M76" s="2">
        <v>0</v>
      </c>
      <c r="N76" s="2">
        <v>0</v>
      </c>
      <c r="O76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SI 1931 and 1959</vt:lpstr>
      <vt:lpstr>Pop 1931 Provinces</vt:lpstr>
      <vt:lpstr>Density 1931</vt:lpstr>
      <vt:lpstr>Council Areas</vt:lpstr>
      <vt:lpstr>1959 Age and Sex</vt:lpstr>
      <vt:lpstr>Polynesians</vt:lpstr>
      <vt:lpstr>Enum Area Pop</vt:lpstr>
      <vt:lpstr>Age Sex Enum</vt:lpstr>
      <vt:lpstr>SMAM</vt:lpstr>
      <vt:lpstr>Ethnicity</vt:lpstr>
      <vt:lpstr>Age 1st birth</vt:lpstr>
      <vt:lpstr>Child alive</vt:lpstr>
      <vt:lpstr>Child born</vt:lpstr>
      <vt:lpstr>Religion Ethn</vt:lpstr>
      <vt:lpstr>Religion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1931 and 1951 Solomon Island Tables; </dc:title>
  <dc:subject>1931 and 1951 Solomon Island Tables; </dc:subject>
  <dc:creator>Michael Levin</dc:creator>
  <cp:keywords>1931 and 1951 Solomon Island Tables</cp:keywords>
  <cp:lastModifiedBy>Brad</cp:lastModifiedBy>
  <dcterms:created xsi:type="dcterms:W3CDTF">2020-10-19T20:07:14Z</dcterms:created>
  <dcterms:modified xsi:type="dcterms:W3CDTF">2020-10-30T22:12:13Z</dcterms:modified>
</cp:coreProperties>
</file>